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ce7c4a54369fb97/3D Scanning Masterclass/00 - Documents ^0 Reference/Spreadsheets ^0 Calculators/"/>
    </mc:Choice>
  </mc:AlternateContent>
  <xr:revisionPtr revIDLastSave="314" documentId="6_{D5C36537-D965-48AE-8277-9D58B59FEA2A}" xr6:coauthVersionLast="47" xr6:coauthVersionMax="47" xr10:uidLastSave="{CD69818A-C512-4EC9-AD61-DF714D09C196}"/>
  <bookViews>
    <workbookView xWindow="19200" yWindow="9045" windowWidth="34815" windowHeight="21360" xr2:uid="{8865E7E8-161E-447F-801D-8647C54B5C48}"/>
  </bookViews>
  <sheets>
    <sheet name="Planning" sheetId="1" r:id="rId1"/>
    <sheet name="Scan Captures" sheetId="2" r:id="rId2"/>
    <sheet name="Estimates &amp; Benchmark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W59" i="1"/>
  <c r="W58" i="1"/>
  <c r="W57" i="1"/>
  <c r="V32" i="1"/>
  <c r="V29" i="1"/>
  <c r="V30" i="1"/>
  <c r="V31" i="1"/>
  <c r="X64" i="1"/>
  <c r="V64" i="1"/>
  <c r="W15" i="1"/>
  <c r="Y15" i="1"/>
  <c r="AA15" i="1"/>
  <c r="J41" i="1"/>
  <c r="J40" i="1"/>
  <c r="J43" i="1"/>
  <c r="R64" i="1"/>
  <c r="S62" i="1"/>
  <c r="S52" i="1"/>
  <c r="I75" i="1"/>
  <c r="D42" i="4"/>
  <c r="C41" i="4"/>
  <c r="C40" i="4"/>
  <c r="C39" i="4"/>
  <c r="C38" i="4"/>
  <c r="F14" i="4"/>
  <c r="I14" i="4" s="1"/>
  <c r="H14" i="4"/>
  <c r="S58" i="1"/>
  <c r="S48" i="1"/>
  <c r="F16" i="4"/>
  <c r="I16" i="4" s="1"/>
  <c r="H16" i="4"/>
  <c r="F17" i="4"/>
  <c r="I17" i="4" s="1"/>
  <c r="H17" i="4"/>
  <c r="I73" i="1"/>
  <c r="I74" i="1"/>
  <c r="F13" i="4"/>
  <c r="I13" i="4" s="1"/>
  <c r="H13" i="4"/>
  <c r="E18" i="4"/>
  <c r="C18" i="4"/>
  <c r="F15" i="4"/>
  <c r="I15" i="4" s="1"/>
  <c r="H15" i="4"/>
  <c r="J35" i="1"/>
  <c r="C11" i="4"/>
  <c r="F8" i="4"/>
  <c r="I8" i="4" s="1"/>
  <c r="H8" i="4"/>
  <c r="F9" i="4"/>
  <c r="I9" i="4" s="1"/>
  <c r="H9" i="4"/>
  <c r="F10" i="4"/>
  <c r="I10" i="4" s="1"/>
  <c r="H10" i="4"/>
  <c r="F6" i="4"/>
  <c r="I6" i="4" s="1"/>
  <c r="H6" i="4"/>
  <c r="S63" i="1"/>
  <c r="S61" i="1"/>
  <c r="S60" i="1"/>
  <c r="S59" i="1"/>
  <c r="S57" i="1"/>
  <c r="S50" i="1"/>
  <c r="F7" i="4"/>
  <c r="I7" i="4" s="1"/>
  <c r="H7" i="4"/>
  <c r="F5" i="4"/>
  <c r="I5" i="4" s="1"/>
  <c r="H5" i="4"/>
  <c r="D23" i="4"/>
  <c r="D24" i="4"/>
  <c r="C30" i="4"/>
  <c r="C31" i="4"/>
  <c r="C32" i="4"/>
  <c r="C33" i="4"/>
  <c r="D34" i="4"/>
  <c r="W64" i="1" l="1"/>
  <c r="S64" i="1"/>
  <c r="C42" i="4"/>
  <c r="C44" i="4" s="1"/>
  <c r="F11" i="4"/>
  <c r="D21" i="4" s="1"/>
  <c r="F18" i="4"/>
  <c r="H18" i="4"/>
  <c r="I18" i="4"/>
  <c r="I11" i="4"/>
  <c r="I19" i="4" s="1"/>
  <c r="I20" i="4" s="1"/>
  <c r="I22" i="4" s="1"/>
  <c r="H11" i="4"/>
  <c r="C34" i="4"/>
  <c r="C36" i="4" s="1"/>
  <c r="D20" i="4" l="1"/>
  <c r="D25" i="4" s="1"/>
  <c r="I24" i="4" s="1"/>
  <c r="I25" i="4" s="1"/>
  <c r="Z23" i="1"/>
  <c r="X23" i="1"/>
  <c r="U23" i="1"/>
  <c r="V23" i="1"/>
  <c r="T23" i="1"/>
  <c r="R23" i="1"/>
  <c r="S23" i="1"/>
  <c r="W16" i="1"/>
  <c r="Y16" i="1"/>
  <c r="AA16" i="1"/>
  <c r="W11" i="1"/>
  <c r="Y11" i="1"/>
  <c r="AA11" i="1"/>
  <c r="W12" i="1"/>
  <c r="Y12" i="1"/>
  <c r="AA12" i="1"/>
  <c r="W13" i="1"/>
  <c r="Y13" i="1"/>
  <c r="AA13" i="1"/>
  <c r="W14" i="1"/>
  <c r="Y14" i="1"/>
  <c r="AA14" i="1"/>
  <c r="AA10" i="1"/>
  <c r="Y10" i="1"/>
  <c r="W10" i="1"/>
  <c r="R54" i="1"/>
  <c r="S53" i="1"/>
  <c r="S49" i="1"/>
  <c r="S51" i="1"/>
  <c r="S47" i="1"/>
  <c r="J57" i="1"/>
  <c r="K57" i="1"/>
  <c r="J33" i="1"/>
  <c r="I72" i="1"/>
  <c r="J72" i="1" s="1"/>
  <c r="J73" i="1"/>
  <c r="F64" i="1"/>
  <c r="F45" i="1"/>
  <c r="J18" i="1"/>
  <c r="J19" i="1"/>
  <c r="J26" i="1"/>
  <c r="V28" i="1"/>
  <c r="I71" i="1"/>
  <c r="J71" i="1" s="1"/>
  <c r="X42" i="1"/>
  <c r="Z3" i="1" s="1"/>
  <c r="W42" i="1"/>
  <c r="W4" i="1" s="1"/>
  <c r="V27" i="1"/>
  <c r="S54" i="1" l="1"/>
  <c r="AA18" i="1"/>
  <c r="AA19" i="1"/>
  <c r="AA20" i="1"/>
  <c r="AA21" i="1"/>
  <c r="AA17" i="1"/>
  <c r="Y17" i="1"/>
  <c r="Y18" i="1"/>
  <c r="Y19" i="1"/>
  <c r="Y20" i="1"/>
  <c r="Y21" i="1"/>
  <c r="Z5" i="1"/>
  <c r="U42" i="1"/>
  <c r="T42" i="1"/>
  <c r="S42" i="1"/>
  <c r="R42" i="1"/>
  <c r="W18" i="1"/>
  <c r="W19" i="1"/>
  <c r="W20" i="1"/>
  <c r="W21" i="1"/>
  <c r="W17" i="1"/>
  <c r="I70" i="1"/>
  <c r="J70" i="1" s="1"/>
  <c r="J76" i="1" s="1"/>
  <c r="K53" i="1"/>
  <c r="K56" i="1"/>
  <c r="K51" i="1"/>
  <c r="J53" i="1"/>
  <c r="J54" i="1"/>
  <c r="J55" i="1"/>
  <c r="J56" i="1"/>
  <c r="J58" i="1"/>
  <c r="J59" i="1"/>
  <c r="J60" i="1"/>
  <c r="J61" i="1"/>
  <c r="J62" i="1"/>
  <c r="J63" i="1"/>
  <c r="J51" i="1"/>
  <c r="J10" i="1"/>
  <c r="J11" i="1"/>
  <c r="J12" i="1"/>
  <c r="J13" i="1"/>
  <c r="J14" i="1"/>
  <c r="J15" i="1"/>
  <c r="J16" i="1"/>
  <c r="J20" i="1"/>
  <c r="J21" i="1"/>
  <c r="J22" i="1"/>
  <c r="J23" i="1"/>
  <c r="J24" i="1"/>
  <c r="J45" i="1" l="1"/>
  <c r="AA22" i="1"/>
  <c r="Y22" i="1"/>
  <c r="W22" i="1"/>
  <c r="W23" i="1" s="1"/>
  <c r="V42" i="1"/>
  <c r="W3" i="1" s="1"/>
  <c r="W6" i="1" s="1"/>
  <c r="Z6" i="1" s="1"/>
  <c r="K64" i="1"/>
  <c r="J64" i="1"/>
  <c r="L4" i="1" l="1"/>
  <c r="AA23" i="1"/>
  <c r="T3" i="1" s="1"/>
  <c r="T5" i="1" s="1"/>
  <c r="Y23" i="1"/>
  <c r="Q4" i="1" s="1"/>
  <c r="Q3" i="1"/>
  <c r="I69" i="1"/>
  <c r="L5" i="1" s="1"/>
  <c r="H68" i="1" l="1"/>
  <c r="I68" i="1" s="1"/>
  <c r="I76" i="1" s="1"/>
  <c r="Q6" i="1"/>
  <c r="T6" i="1" s="1"/>
  <c r="L6" i="1"/>
</calcChain>
</file>

<file path=xl/sharedStrings.xml><?xml version="1.0" encoding="utf-8"?>
<sst xmlns="http://schemas.openxmlformats.org/spreadsheetml/2006/main" count="513" uniqueCount="301">
  <si>
    <t>Project</t>
  </si>
  <si>
    <t>3D Scanning Masterclass</t>
  </si>
  <si>
    <t>Vendor</t>
  </si>
  <si>
    <t>Jeffrey Ian Wilson</t>
  </si>
  <si>
    <t>Contact</t>
  </si>
  <si>
    <t>jeffrey_ian_wilson@hotmail.com</t>
  </si>
  <si>
    <t>Client</t>
  </si>
  <si>
    <t>Subject</t>
  </si>
  <si>
    <t>Doc Date</t>
  </si>
  <si>
    <t>Fall 2024</t>
  </si>
  <si>
    <t>Scan  Date</t>
  </si>
  <si>
    <t>Item</t>
  </si>
  <si>
    <t>Qty</t>
  </si>
  <si>
    <t>MSRP</t>
  </si>
  <si>
    <t>Notes</t>
  </si>
  <si>
    <t>2023 Dell Alienware M18 laptop</t>
  </si>
  <si>
    <t>2024 Calibrite Color Checker Classic</t>
  </si>
  <si>
    <t>2024 Printed Lidar &amp; PGM Targets</t>
  </si>
  <si>
    <t>2024 Hardback Folio</t>
  </si>
  <si>
    <t>Microsoft Office &amp; One Drive</t>
  </si>
  <si>
    <t>Adobe Creative Cloud</t>
  </si>
  <si>
    <t>Adobe Substance</t>
  </si>
  <si>
    <t>Epic Games Unreal Engine 5.4</t>
  </si>
  <si>
    <t>Agisoft Metashape Pro 2.1 - Education</t>
  </si>
  <si>
    <t>Epic Games Reality Capture 1.4</t>
  </si>
  <si>
    <t>Alicevision Meshroom</t>
  </si>
  <si>
    <t>Cloud Compare</t>
  </si>
  <si>
    <t>Total</t>
  </si>
  <si>
    <t>2022 Apple iPhone 14 Pro Max 1tb</t>
  </si>
  <si>
    <t>2022 DJI Osmo Mobile 6 Gimbal</t>
  </si>
  <si>
    <t>Project Hardware &amp; Software Inventory</t>
  </si>
  <si>
    <t>Volinga Desktop</t>
  </si>
  <si>
    <t>Pix4D Catch / Cloud Subscription</t>
  </si>
  <si>
    <t>Rental</t>
  </si>
  <si>
    <t>Leica RTC360 Lidar</t>
  </si>
  <si>
    <t>Leica BLK360g2 Lidar</t>
  </si>
  <si>
    <t>Leica Cyclone Register 360</t>
  </si>
  <si>
    <t>Leica Reality Cloud Studio</t>
  </si>
  <si>
    <t>Artec Leo</t>
  </si>
  <si>
    <t>Artec Studio</t>
  </si>
  <si>
    <t>Weeks</t>
  </si>
  <si>
    <t>Months</t>
  </si>
  <si>
    <t>DJI Mavic 3E Enterprise with RTK</t>
  </si>
  <si>
    <t>Actual</t>
  </si>
  <si>
    <t>Name</t>
  </si>
  <si>
    <t>Jeffrey Wilson</t>
  </si>
  <si>
    <t>Rate</t>
  </si>
  <si>
    <t>Sponsored</t>
  </si>
  <si>
    <t>Drone</t>
  </si>
  <si>
    <t>PGM</t>
  </si>
  <si>
    <t>Lidar</t>
  </si>
  <si>
    <t>Aerial Site Survey</t>
  </si>
  <si>
    <t>Prop Scans</t>
  </si>
  <si>
    <t>Material Scans</t>
  </si>
  <si>
    <t>SLS</t>
  </si>
  <si>
    <t>Building - Small - Interior</t>
  </si>
  <si>
    <t>Building - Small - Exterior</t>
  </si>
  <si>
    <t>Totals</t>
  </si>
  <si>
    <t>Proc</t>
  </si>
  <si>
    <t>Planned Delivery Items &amp; Estimated Level of Effort</t>
  </si>
  <si>
    <t>LoE - Capture</t>
  </si>
  <si>
    <t>LoE - Processing</t>
  </si>
  <si>
    <t>Rate per hour</t>
  </si>
  <si>
    <t>Total + 10%</t>
  </si>
  <si>
    <t>HDRI Capture</t>
  </si>
  <si>
    <t>TotalPx</t>
  </si>
  <si>
    <t>TotalCx</t>
  </si>
  <si>
    <t>Compute</t>
  </si>
  <si>
    <t>Compute Hrs</t>
  </si>
  <si>
    <t>Compute Rate</t>
  </si>
  <si>
    <t>Compute Total</t>
  </si>
  <si>
    <t>Grand Total</t>
  </si>
  <si>
    <t>Project Overview</t>
  </si>
  <si>
    <t>lee@hydrafx.com</t>
  </si>
  <si>
    <t>George Air Force Base</t>
  </si>
  <si>
    <t>Scan</t>
  </si>
  <si>
    <t>Lead</t>
  </si>
  <si>
    <t>Date</t>
  </si>
  <si>
    <t>George AFB housing and environment</t>
  </si>
  <si>
    <t>JPG capture due to area size and length of capture</t>
  </si>
  <si>
    <t>3 hrs total flight time, 8,000 images expected, GSD of 1-2cm/pixel</t>
  </si>
  <si>
    <t>Arrive Onsite</t>
  </si>
  <si>
    <t>Find Established Point</t>
  </si>
  <si>
    <t>Mark / Observe GCPs</t>
  </si>
  <si>
    <t>Drone Exposure Check / Scanning</t>
  </si>
  <si>
    <t>Aerial Survey Finished</t>
  </si>
  <si>
    <t>Details</t>
  </si>
  <si>
    <t>Mavic 3 Enterprise RTK with GNSS Ground Control</t>
  </si>
  <si>
    <t>iPhone 14 Pro Reference Images &amp; Test Scan of House</t>
  </si>
  <si>
    <t>Documentation, reference images</t>
  </si>
  <si>
    <t>Time</t>
  </si>
  <si>
    <t>Additonal DSLR &amp; drone reference captures if time permits</t>
  </si>
  <si>
    <t>Drone Scan - Water Tower</t>
  </si>
  <si>
    <t>Estimate</t>
  </si>
  <si>
    <t>Units</t>
  </si>
  <si>
    <t>Scan Tech</t>
  </si>
  <si>
    <t>7-8 hrs onsite</t>
  </si>
  <si>
    <t>Data download and review</t>
  </si>
  <si>
    <t>Wrap onsite work</t>
  </si>
  <si>
    <t>TotalCp</t>
  </si>
  <si>
    <t>Agisoft Metashape Pro</t>
  </si>
  <si>
    <t>3D Flow Zeyphr</t>
  </si>
  <si>
    <t>Blender 4.2 LTS</t>
  </si>
  <si>
    <t>TutorLMS Pro</t>
  </si>
  <si>
    <t>per year</t>
  </si>
  <si>
    <t>Dreamhost Website Hosting</t>
  </si>
  <si>
    <t>Personal Hardware &amp; Software Inventory</t>
  </si>
  <si>
    <t>Ptgui Pro</t>
  </si>
  <si>
    <t>EasyHDR</t>
  </si>
  <si>
    <t>Loaner</t>
  </si>
  <si>
    <t>Accountant</t>
  </si>
  <si>
    <t>HydraFX</t>
  </si>
  <si>
    <t>RTK Issues</t>
  </si>
  <si>
    <t>Could not consistently get RTK connection in center of AOI</t>
  </si>
  <si>
    <t>WB Issues</t>
  </si>
  <si>
    <t>JPG</t>
  </si>
  <si>
    <t>Heat became unbearable by noon, causing heat exhaustion for 2</t>
  </si>
  <si>
    <t>Weather</t>
  </si>
  <si>
    <t>AOI</t>
  </si>
  <si>
    <t>Outcome</t>
  </si>
  <si>
    <t>Return and conduct another aerial survey addressing above</t>
  </si>
  <si>
    <t>Capture Outcomes</t>
  </si>
  <si>
    <t>GNSS GCPs captured for entire region</t>
  </si>
  <si>
    <t>GNSS GCPs</t>
  </si>
  <si>
    <t>Weather onsite limited capture time to 4 hours</t>
  </si>
  <si>
    <t>Roman Materna (reference)</t>
  </si>
  <si>
    <t>heat issues</t>
  </si>
  <si>
    <t>Emlid RS2+ GNSS</t>
  </si>
  <si>
    <t>Sensor</t>
  </si>
  <si>
    <t>Count</t>
  </si>
  <si>
    <t>GigPx</t>
  </si>
  <si>
    <t>MegPix</t>
  </si>
  <si>
    <t>Estimated Image Count</t>
  </si>
  <si>
    <t>Actual Image Count</t>
  </si>
  <si>
    <t>JPG captured due to time limitations (3,250)</t>
  </si>
  <si>
    <t>Intro - Smart Phone 3DS</t>
  </si>
  <si>
    <t>Intro - Drone</t>
  </si>
  <si>
    <t>Intro - SLS</t>
  </si>
  <si>
    <t>Intro - HDR / 360</t>
  </si>
  <si>
    <t>Intro - Lidar</t>
  </si>
  <si>
    <t>Intro - Appearance</t>
  </si>
  <si>
    <t>Intro - Nerf/Splats</t>
  </si>
  <si>
    <t>Labor &amp; Misc Expenses</t>
  </si>
  <si>
    <t>Permit</t>
  </si>
  <si>
    <t>Liability Insurance</t>
  </si>
  <si>
    <t>Limited capture area with 3,250 images and 3cm GSD</t>
  </si>
  <si>
    <t>Scan Captures - June 2024</t>
  </si>
  <si>
    <t>4 hours</t>
  </si>
  <si>
    <t>Actual Tx</t>
  </si>
  <si>
    <t>BLK360</t>
  </si>
  <si>
    <t>Estimated Lidar Count</t>
  </si>
  <si>
    <t>RTC360</t>
  </si>
  <si>
    <t>Actual Lidar Count</t>
  </si>
  <si>
    <t>SideFX Software Houdini FX</t>
  </si>
  <si>
    <t>Aerial Survey 01</t>
  </si>
  <si>
    <t>Project Initiation Fee</t>
  </si>
  <si>
    <t>Overhead</t>
  </si>
  <si>
    <t>Subtotal</t>
  </si>
  <si>
    <t>Size(tb)</t>
  </si>
  <si>
    <t>Price/Gpt</t>
  </si>
  <si>
    <t>Point Cloud</t>
  </si>
  <si>
    <t>Price/Gpx</t>
  </si>
  <si>
    <t>Gpx</t>
  </si>
  <si>
    <t>Size(mb)</t>
  </si>
  <si>
    <t>Mpx</t>
  </si>
  <si>
    <t>Images</t>
  </si>
  <si>
    <t>Camera</t>
  </si>
  <si>
    <t>Hardware &amp; Software</t>
  </si>
  <si>
    <t>Balance</t>
  </si>
  <si>
    <t>Labor</t>
  </si>
  <si>
    <t>Samsung 4tb USC 3.2 SSD</t>
  </si>
  <si>
    <t>iFootage Cobra 3 Monopod</t>
  </si>
  <si>
    <t>Qoocam Ultra 3 &amp; Extra Battery</t>
  </si>
  <si>
    <t>ScanDisk Extreme 512gb MicroSD &amp; Reader</t>
  </si>
  <si>
    <t>2023 Lenovo P620 Workstation</t>
  </si>
  <si>
    <t>No charge, trade data to SCLA</t>
  </si>
  <si>
    <t>Gpx/Day</t>
  </si>
  <si>
    <t>Align (Highest 80/20)</t>
  </si>
  <si>
    <t>Hours</t>
  </si>
  <si>
    <t>Time (Days)</t>
  </si>
  <si>
    <t>GeorgeAFB Aerial Survey #1 (High Structure)</t>
  </si>
  <si>
    <t>P620 128gb 64core A5500 Benchmarks</t>
  </si>
  <si>
    <t>Total Days + Overhead</t>
  </si>
  <si>
    <t>Transfer</t>
  </si>
  <si>
    <t>Post</t>
  </si>
  <si>
    <t>Time/Days</t>
  </si>
  <si>
    <t>Task</t>
  </si>
  <si>
    <t>Large Scale Processing Estimate Calculator</t>
  </si>
  <si>
    <t>Navvis VLX3</t>
  </si>
  <si>
    <t>Leica BLK360g2</t>
  </si>
  <si>
    <t>Image Processing</t>
  </si>
  <si>
    <t>Mavic 3E Wide JPG</t>
  </si>
  <si>
    <t>Qoocam Ultra 3 DNG</t>
  </si>
  <si>
    <t>Scan Captures - September 2024</t>
  </si>
  <si>
    <t>George AFB housing enclosure</t>
  </si>
  <si>
    <t>Documentation</t>
  </si>
  <si>
    <t>Gear Check &amp; Testing</t>
  </si>
  <si>
    <t>Scan Session Begins</t>
  </si>
  <si>
    <t>Scan Session Ends</t>
  </si>
  <si>
    <t>Wrap Onsite Work</t>
  </si>
  <si>
    <t>Noah Eckhous (Navvis)</t>
  </si>
  <si>
    <t>Lunch / Data Download &amp; Review</t>
  </si>
  <si>
    <t>AOI Scan 01</t>
  </si>
  <si>
    <t>Navvis VLX 3, Qoocam Ultra 3</t>
  </si>
  <si>
    <t>iPhone 14 Pro &amp; DSLR Reference Images</t>
  </si>
  <si>
    <t>Nadir &amp; Oblique Imagery, GSD 1cm, DNG Capture, Flight Time?</t>
  </si>
  <si>
    <t>Lee Mar - HydraFX (drone)</t>
  </si>
  <si>
    <t>Kickstarter</t>
  </si>
  <si>
    <t>Software &amp; Hardware</t>
  </si>
  <si>
    <t>iPhone 14 Pro DNG</t>
  </si>
  <si>
    <t>iPhone 14 Pro JPG</t>
  </si>
  <si>
    <t>Mavic 3E Wide DNG</t>
  </si>
  <si>
    <t>Aerial Site Survey 01 (6/22/2024)</t>
  </si>
  <si>
    <t>Zoom Workspace Pro</t>
  </si>
  <si>
    <t>Lily Franco (lfranco@victorvilleca.gov)</t>
  </si>
  <si>
    <t xml:space="preserve">Trello Premium Standard </t>
  </si>
  <si>
    <t>Photogrammetry</t>
  </si>
  <si>
    <t>Admin, Legal, Labor</t>
  </si>
  <si>
    <t>Camera Firmware causes WB issues with presets (auto and custom K)</t>
  </si>
  <si>
    <t>Leica RTC360</t>
  </si>
  <si>
    <t>Leica BLK2Go</t>
  </si>
  <si>
    <t>Prexio Laser Tape Measure &amp; Rangefinder</t>
  </si>
  <si>
    <t>Ref</t>
  </si>
  <si>
    <t>Razer Kraken Headset</t>
  </si>
  <si>
    <t>Smallrig iPhone DSLR Shoe Mount</t>
  </si>
  <si>
    <t>3DSM Scan 01 (9/21/2024)</t>
  </si>
  <si>
    <t>BLK2Go</t>
  </si>
  <si>
    <t>Navvis MLX</t>
  </si>
  <si>
    <t>DJI Mavic 3E DNG</t>
  </si>
  <si>
    <t>DJI Mavic 3E JPG</t>
  </si>
  <si>
    <t>Eventsured</t>
  </si>
  <si>
    <t>Sony A7R3 DSLR</t>
  </si>
  <si>
    <t>Sony 28mm Lens</t>
  </si>
  <si>
    <t>Sony A7r3 ARW</t>
  </si>
  <si>
    <t>IM150 Wireless Light and Color Meter</t>
  </si>
  <si>
    <t>Depth Maps (High)</t>
  </si>
  <si>
    <t>Mesh Blocks (250m/Low)</t>
  </si>
  <si>
    <t>Texture (0.017/0.03m GSD)</t>
  </si>
  <si>
    <t>Lidar?</t>
  </si>
  <si>
    <t>Metashape Pro</t>
  </si>
  <si>
    <t>Reality Capture</t>
  </si>
  <si>
    <t>Meshing (Normal / 10%)</t>
  </si>
  <si>
    <t>Capture completed on schedule 10am - 2pm</t>
  </si>
  <si>
    <t>Oblique Missions</t>
  </si>
  <si>
    <t>Only 2 oblique missions completed due to batteries &amp; time</t>
  </si>
  <si>
    <t>Sunny and clear, temps reached into low 90s F</t>
  </si>
  <si>
    <t>Multiple AOIs captured</t>
  </si>
  <si>
    <t>Return for remaining 2 drone oblique missions</t>
  </si>
  <si>
    <t>Roman Materna (Ref/Navvis)</t>
  </si>
  <si>
    <t>Jeffrey Ian Wilson (Qoocam)</t>
  </si>
  <si>
    <t>6.5 hours</t>
  </si>
  <si>
    <t>Discord Nitro</t>
  </si>
  <si>
    <t>CVS - Masks, Glue, First Aid</t>
  </si>
  <si>
    <t>Meals &amp; Misc</t>
  </si>
  <si>
    <t>Qoocam Ultra 3 JPG</t>
  </si>
  <si>
    <t>Microsoft OneDrive +1tb storage</t>
  </si>
  <si>
    <t>Aerial survey (6/22), flat rate, trade</t>
  </si>
  <si>
    <t>Paid (9/21 - 10/19)</t>
  </si>
  <si>
    <t>7 Navvis, Qoocam and Mavic3E</t>
  </si>
  <si>
    <t>Mpts</t>
  </si>
  <si>
    <t>ImgCount</t>
  </si>
  <si>
    <t>19 GCPs captured</t>
  </si>
  <si>
    <t>1 hr</t>
  </si>
  <si>
    <t>Test iPhone 14 Pro Survey Points in Pix4D Catch</t>
  </si>
  <si>
    <t>Pix4D Catch capture of AOI Survey points</t>
  </si>
  <si>
    <t>AOI Scan 02</t>
  </si>
  <si>
    <t>Capture Pix4D Catch GCPs with iPhone</t>
  </si>
  <si>
    <t>iPhone 14 Pro Max Pix4D Scan of AOI crossroads and existing GCPs</t>
  </si>
  <si>
    <t>Wrap</t>
  </si>
  <si>
    <t>Crossroads &amp; AOI GCPs</t>
  </si>
  <si>
    <t>Pix4D Catch w/iPhone 14 Pro Max</t>
  </si>
  <si>
    <t>Clear and Sunny, 101f</t>
  </si>
  <si>
    <t>3DSM Scan 02 (9/28/2024)</t>
  </si>
  <si>
    <t>Scan Captures - October 2024</t>
  </si>
  <si>
    <t>Agenda</t>
  </si>
  <si>
    <t>2 hr</t>
  </si>
  <si>
    <t>AOI Scan 03</t>
  </si>
  <si>
    <t>7-8 hrs on site</t>
  </si>
  <si>
    <t>Roman Materna</t>
  </si>
  <si>
    <t>DSLR &amp; BLK360 capture</t>
  </si>
  <si>
    <t>Focus on one house exterior &amp; interior</t>
  </si>
  <si>
    <t>Break for Lunch</t>
  </si>
  <si>
    <t>Scan Session 02</t>
  </si>
  <si>
    <t>Scan Session 01</t>
  </si>
  <si>
    <t>Data Download &amp; Review</t>
  </si>
  <si>
    <t>AOI Scan 04</t>
  </si>
  <si>
    <t>4 hrs on site</t>
  </si>
  <si>
    <t>Lee Mar - HydraFX</t>
  </si>
  <si>
    <t>DJI M3E DNG Capture of 2 Obliques</t>
  </si>
  <si>
    <t>3DSM Scan 03 (10/19/2024)</t>
  </si>
  <si>
    <t>3DSM Scan 04 (10/20/2024)</t>
  </si>
  <si>
    <t>Wordpress Designer</t>
  </si>
  <si>
    <t>Scan Processing</t>
  </si>
  <si>
    <t>iPhone, too hot</t>
  </si>
  <si>
    <t>BLK360, DSLR</t>
  </si>
  <si>
    <t>Cloudflare R2 Storage</t>
  </si>
  <si>
    <t>Jetpack Complete</t>
  </si>
  <si>
    <t>Not Used</t>
  </si>
  <si>
    <t>Paid</t>
  </si>
  <si>
    <t>Actual Delivery Items &amp;  Level of Effort (In Progress)</t>
  </si>
  <si>
    <t>Actual (In Progress)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</si>
</sst>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2" fillId="13" borderId="0" applyNumberFormat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2" applyBorder="1" applyAlignment="1">
      <alignment horizontal="center" vertical="center"/>
    </xf>
    <xf numFmtId="0" fontId="1" fillId="3" borderId="1" xfId="3" applyBorder="1" applyAlignment="1">
      <alignment horizontal="center" vertical="center"/>
    </xf>
    <xf numFmtId="44" fontId="1" fillId="3" borderId="1" xfId="3" applyNumberFormat="1" applyBorder="1" applyAlignment="1">
      <alignment horizontal="center" vertical="center"/>
    </xf>
    <xf numFmtId="44" fontId="0" fillId="3" borderId="1" xfId="3" applyNumberFormat="1" applyFont="1" applyBorder="1" applyAlignment="1">
      <alignment horizontal="center" vertical="center"/>
    </xf>
    <xf numFmtId="0" fontId="2" fillId="2" borderId="5" xfId="2" applyBorder="1" applyAlignment="1">
      <alignment horizontal="center" vertical="center"/>
    </xf>
    <xf numFmtId="44" fontId="0" fillId="3" borderId="1" xfId="1" applyFont="1" applyFill="1" applyBorder="1" applyAlignment="1">
      <alignment vertical="center"/>
    </xf>
    <xf numFmtId="44" fontId="1" fillId="3" borderId="1" xfId="1" applyFill="1" applyBorder="1"/>
    <xf numFmtId="0" fontId="2" fillId="2" borderId="0" xfId="2" applyBorder="1" applyAlignment="1">
      <alignment horizontal="center" vertical="center"/>
    </xf>
    <xf numFmtId="0" fontId="2" fillId="2" borderId="7" xfId="2" applyBorder="1" applyAlignment="1">
      <alignment horizontal="center" vertical="center"/>
    </xf>
    <xf numFmtId="44" fontId="0" fillId="0" borderId="0" xfId="0" applyNumberFormat="1"/>
    <xf numFmtId="44" fontId="1" fillId="3" borderId="1" xfId="3" applyNumberFormat="1" applyBorder="1"/>
    <xf numFmtId="44" fontId="1" fillId="3" borderId="1" xfId="3" applyNumberFormat="1" applyBorder="1" applyAlignment="1">
      <alignment vertical="center"/>
    </xf>
    <xf numFmtId="0" fontId="2" fillId="2" borderId="6" xfId="2" applyBorder="1" applyAlignment="1">
      <alignment horizontal="center" vertical="center"/>
    </xf>
    <xf numFmtId="0" fontId="2" fillId="2" borderId="1" xfId="2" applyBorder="1" applyAlignment="1">
      <alignment horizontal="left" vertical="center" indent="1"/>
    </xf>
    <xf numFmtId="44" fontId="1" fillId="4" borderId="1" xfId="4" applyNumberFormat="1" applyBorder="1"/>
    <xf numFmtId="0" fontId="1" fillId="3" borderId="1" xfId="3" applyNumberFormat="1" applyBorder="1" applyAlignment="1">
      <alignment horizontal="center" vertical="center"/>
    </xf>
    <xf numFmtId="0" fontId="1" fillId="3" borderId="1" xfId="1" applyNumberFormat="1" applyFill="1" applyBorder="1" applyAlignment="1">
      <alignment horizontal="center" vertical="center"/>
    </xf>
    <xf numFmtId="0" fontId="0" fillId="3" borderId="1" xfId="3" applyNumberFormat="1" applyFont="1" applyBorder="1" applyAlignment="1">
      <alignment horizontal="center" vertical="center"/>
    </xf>
    <xf numFmtId="0" fontId="1" fillId="4" borderId="1" xfId="4" applyBorder="1" applyAlignment="1">
      <alignment horizontal="center" vertical="center"/>
    </xf>
    <xf numFmtId="0" fontId="1" fillId="3" borderId="2" xfId="3" applyNumberFormat="1" applyBorder="1" applyAlignment="1">
      <alignment horizontal="center" vertical="center"/>
    </xf>
    <xf numFmtId="0" fontId="1" fillId="3" borderId="1" xfId="3" applyBorder="1"/>
    <xf numFmtId="0" fontId="0" fillId="4" borderId="1" xfId="4" applyFont="1" applyBorder="1" applyAlignment="1">
      <alignment horizontal="left" vertical="center" indent="1"/>
    </xf>
    <xf numFmtId="0" fontId="1" fillId="4" borderId="1" xfId="4" applyBorder="1" applyAlignment="1">
      <alignment horizontal="left" vertical="center" indent="1"/>
    </xf>
    <xf numFmtId="20" fontId="1" fillId="4" borderId="1" xfId="4" applyNumberFormat="1" applyBorder="1" applyAlignment="1">
      <alignment horizontal="center" vertical="center"/>
    </xf>
    <xf numFmtId="0" fontId="1" fillId="4" borderId="1" xfId="4" applyNumberFormat="1" applyBorder="1" applyAlignment="1">
      <alignment horizontal="center" vertical="center"/>
    </xf>
    <xf numFmtId="44" fontId="4" fillId="7" borderId="1" xfId="7" applyNumberFormat="1" applyBorder="1" applyAlignment="1">
      <alignment vertical="center"/>
    </xf>
    <xf numFmtId="0" fontId="4" fillId="7" borderId="1" xfId="7" applyNumberFormat="1" applyBorder="1" applyAlignment="1">
      <alignment horizontal="center" vertical="center"/>
    </xf>
    <xf numFmtId="0" fontId="4" fillId="7" borderId="1" xfId="7" applyBorder="1" applyAlignment="1">
      <alignment horizontal="center" vertical="center"/>
    </xf>
    <xf numFmtId="44" fontId="5" fillId="8" borderId="1" xfId="8" applyNumberFormat="1" applyBorder="1"/>
    <xf numFmtId="44" fontId="4" fillId="7" borderId="1" xfId="7" applyNumberFormat="1" applyBorder="1"/>
    <xf numFmtId="0" fontId="2" fillId="2" borderId="10" xfId="2" applyBorder="1" applyAlignment="1">
      <alignment horizontal="center" vertical="center"/>
    </xf>
    <xf numFmtId="44" fontId="2" fillId="2" borderId="10" xfId="2" applyNumberFormat="1" applyBorder="1" applyAlignment="1">
      <alignment horizontal="center" vertical="center"/>
    </xf>
    <xf numFmtId="0" fontId="2" fillId="2" borderId="11" xfId="2" applyBorder="1" applyAlignment="1">
      <alignment horizontal="center" vertical="center"/>
    </xf>
    <xf numFmtId="44" fontId="1" fillId="3" borderId="1" xfId="1" applyFill="1" applyBorder="1" applyAlignment="1">
      <alignment horizontal="center" vertical="center"/>
    </xf>
    <xf numFmtId="44" fontId="4" fillId="7" borderId="1" xfId="1" applyFont="1" applyFill="1" applyBorder="1" applyAlignment="1">
      <alignment horizontal="center" vertical="center"/>
    </xf>
    <xf numFmtId="164" fontId="1" fillId="3" borderId="1" xfId="3" applyNumberFormat="1" applyBorder="1"/>
    <xf numFmtId="44" fontId="1" fillId="12" borderId="1" xfId="4" applyNumberFormat="1" applyFill="1" applyBorder="1" applyAlignment="1">
      <alignment vertical="center"/>
    </xf>
    <xf numFmtId="0" fontId="0" fillId="3" borderId="1" xfId="3" applyFont="1" applyBorder="1" applyAlignment="1">
      <alignment horizontal="left" indent="1"/>
    </xf>
    <xf numFmtId="0" fontId="1" fillId="3" borderId="1" xfId="3" applyBorder="1" applyAlignment="1">
      <alignment horizontal="left" indent="1"/>
    </xf>
    <xf numFmtId="0" fontId="2" fillId="2" borderId="1" xfId="2" applyBorder="1" applyAlignment="1">
      <alignment horizontal="right" vertical="center" indent="1"/>
    </xf>
    <xf numFmtId="165" fontId="1" fillId="3" borderId="1" xfId="11" applyNumberFormat="1" applyFill="1" applyBorder="1" applyAlignment="1">
      <alignment horizontal="center" vertical="center"/>
    </xf>
    <xf numFmtId="165" fontId="1" fillId="4" borderId="1" xfId="4" applyNumberFormat="1" applyBorder="1" applyAlignment="1">
      <alignment horizontal="center" vertical="center"/>
    </xf>
    <xf numFmtId="0" fontId="0" fillId="0" borderId="9" xfId="0" applyBorder="1"/>
    <xf numFmtId="165" fontId="1" fillId="3" borderId="1" xfId="3" applyNumberFormat="1" applyBorder="1" applyAlignment="1">
      <alignment horizontal="center" vertical="center"/>
    </xf>
    <xf numFmtId="0" fontId="1" fillId="3" borderId="1" xfId="3" applyBorder="1" applyAlignment="1">
      <alignment horizontal="left" vertical="center" indent="1"/>
    </xf>
    <xf numFmtId="0" fontId="2" fillId="2" borderId="2" xfId="2" applyBorder="1" applyAlignment="1">
      <alignment horizontal="right" vertical="center" indent="1"/>
    </xf>
    <xf numFmtId="0" fontId="2" fillId="2" borderId="2" xfId="2" applyBorder="1" applyAlignment="1">
      <alignment horizontal="center" vertical="center"/>
    </xf>
    <xf numFmtId="0" fontId="1" fillId="3" borderId="2" xfId="3" applyBorder="1" applyAlignment="1">
      <alignment horizontal="left" vertical="center" indent="1"/>
    </xf>
    <xf numFmtId="0" fontId="1" fillId="3" borderId="3" xfId="3" applyBorder="1" applyAlignment="1">
      <alignment horizontal="left" vertical="center" indent="1"/>
    </xf>
    <xf numFmtId="0" fontId="1" fillId="3" borderId="4" xfId="3" applyBorder="1" applyAlignment="1">
      <alignment horizontal="left" vertical="center" indent="1"/>
    </xf>
    <xf numFmtId="166" fontId="1" fillId="4" borderId="1" xfId="4" applyNumberFormat="1" applyBorder="1" applyAlignment="1"/>
    <xf numFmtId="166" fontId="1" fillId="4" borderId="1" xfId="4" applyNumberFormat="1" applyBorder="1"/>
    <xf numFmtId="9" fontId="1" fillId="4" borderId="1" xfId="13" applyFill="1" applyBorder="1"/>
    <xf numFmtId="0" fontId="1" fillId="4" borderId="1" xfId="4" applyBorder="1"/>
    <xf numFmtId="166" fontId="1" fillId="3" borderId="1" xfId="3" applyNumberFormat="1" applyBorder="1"/>
    <xf numFmtId="165" fontId="1" fillId="3" borderId="1" xfId="3" applyNumberFormat="1" applyBorder="1"/>
    <xf numFmtId="165" fontId="1" fillId="3" borderId="1" xfId="11" applyNumberFormat="1" applyFill="1" applyBorder="1"/>
    <xf numFmtId="2" fontId="1" fillId="3" borderId="1" xfId="3" applyNumberFormat="1" applyBorder="1"/>
    <xf numFmtId="0" fontId="1" fillId="4" borderId="1" xfId="4" applyBorder="1" applyAlignment="1"/>
    <xf numFmtId="2" fontId="1" fillId="3" borderId="1" xfId="3" applyNumberFormat="1" applyBorder="1" applyAlignment="1">
      <alignment horizontal="right" vertical="center"/>
    </xf>
    <xf numFmtId="2" fontId="1" fillId="3" borderId="1" xfId="3" applyNumberFormat="1" applyBorder="1" applyAlignment="1">
      <alignment horizontal="center" vertical="center"/>
    </xf>
    <xf numFmtId="0" fontId="0" fillId="4" borderId="1" xfId="4" applyFont="1" applyBorder="1" applyAlignment="1"/>
    <xf numFmtId="2" fontId="1" fillId="4" borderId="1" xfId="4" applyNumberFormat="1" applyBorder="1" applyAlignment="1">
      <alignment horizontal="right" vertical="center"/>
    </xf>
    <xf numFmtId="9" fontId="1" fillId="4" borderId="4" xfId="13" applyFill="1" applyBorder="1" applyAlignment="1"/>
    <xf numFmtId="0" fontId="1" fillId="3" borderId="1" xfId="3" applyBorder="1" applyAlignment="1"/>
    <xf numFmtId="0" fontId="2" fillId="2" borderId="4" xfId="2" applyBorder="1" applyAlignment="1">
      <alignment horizontal="center" vertical="center"/>
    </xf>
    <xf numFmtId="1" fontId="1" fillId="3" borderId="1" xfId="3" applyNumberFormat="1" applyBorder="1" applyAlignment="1">
      <alignment horizontal="right" vertical="center"/>
    </xf>
    <xf numFmtId="43" fontId="0" fillId="0" borderId="0" xfId="0" applyNumberFormat="1"/>
    <xf numFmtId="2" fontId="1" fillId="3" borderId="1" xfId="11" applyNumberFormat="1" applyFill="1" applyBorder="1"/>
    <xf numFmtId="0" fontId="1" fillId="3" borderId="1" xfId="3" applyBorder="1" applyAlignment="1">
      <alignment horizontal="right" vertical="center"/>
    </xf>
    <xf numFmtId="1" fontId="1" fillId="3" borderId="1" xfId="11" applyNumberFormat="1" applyFill="1" applyBorder="1"/>
    <xf numFmtId="0" fontId="1" fillId="3" borderId="11" xfId="3" applyBorder="1" applyAlignment="1">
      <alignment horizontal="center"/>
    </xf>
    <xf numFmtId="0" fontId="1" fillId="3" borderId="7" xfId="3" applyBorder="1" applyAlignment="1">
      <alignment horizontal="center"/>
    </xf>
    <xf numFmtId="43" fontId="1" fillId="3" borderId="1" xfId="3" applyNumberFormat="1" applyBorder="1"/>
    <xf numFmtId="0" fontId="1" fillId="10" borderId="1" xfId="10" applyBorder="1" applyAlignment="1">
      <alignment horizontal="left" vertical="center" indent="1"/>
    </xf>
    <xf numFmtId="1" fontId="1" fillId="4" borderId="1" xfId="4" applyNumberFormat="1" applyBorder="1"/>
    <xf numFmtId="0" fontId="1" fillId="4" borderId="1" xfId="4" applyBorder="1" applyAlignment="1">
      <alignment horizontal="right" vertical="center"/>
    </xf>
    <xf numFmtId="2" fontId="1" fillId="4" borderId="1" xfId="4" applyNumberFormat="1" applyBorder="1"/>
    <xf numFmtId="165" fontId="1" fillId="4" borderId="1" xfId="4" applyNumberFormat="1" applyBorder="1"/>
    <xf numFmtId="1" fontId="1" fillId="4" borderId="1" xfId="4" applyNumberFormat="1" applyBorder="1" applyAlignment="1">
      <alignment horizontal="right" vertical="center"/>
    </xf>
    <xf numFmtId="43" fontId="1" fillId="4" borderId="1" xfId="4" applyNumberFormat="1" applyBorder="1"/>
    <xf numFmtId="0" fontId="0" fillId="3" borderId="1" xfId="3" applyFont="1" applyBorder="1" applyAlignment="1"/>
    <xf numFmtId="0" fontId="0" fillId="3" borderId="1" xfId="3" applyFont="1" applyBorder="1" applyAlignment="1">
      <alignment horizontal="left" vertical="center" indent="1"/>
    </xf>
    <xf numFmtId="0" fontId="5" fillId="8" borderId="1" xfId="8" applyNumberFormat="1" applyBorder="1" applyAlignment="1">
      <alignment horizontal="center" vertical="center"/>
    </xf>
    <xf numFmtId="167" fontId="1" fillId="3" borderId="1" xfId="3" applyNumberFormat="1" applyBorder="1" applyAlignment="1">
      <alignment horizontal="center" vertical="center"/>
    </xf>
    <xf numFmtId="0" fontId="5" fillId="8" borderId="1" xfId="8" applyBorder="1" applyAlignment="1">
      <alignment horizontal="center" vertical="center"/>
    </xf>
    <xf numFmtId="167" fontId="1" fillId="4" borderId="1" xfId="4" applyNumberFormat="1" applyBorder="1" applyAlignment="1">
      <alignment horizontal="center" vertical="center"/>
    </xf>
    <xf numFmtId="167" fontId="1" fillId="3" borderId="1" xfId="11" applyNumberFormat="1" applyFill="1" applyBorder="1" applyAlignment="1">
      <alignment horizontal="center" vertical="center"/>
    </xf>
    <xf numFmtId="164" fontId="1" fillId="3" borderId="1" xfId="3" applyNumberFormat="1" applyBorder="1" applyAlignment="1">
      <alignment horizontal="center" vertical="center"/>
    </xf>
    <xf numFmtId="164" fontId="1" fillId="4" borderId="1" xfId="4" applyNumberFormat="1" applyBorder="1" applyAlignment="1">
      <alignment horizontal="center" vertical="center"/>
    </xf>
    <xf numFmtId="0" fontId="2" fillId="13" borderId="1" xfId="12" applyBorder="1" applyAlignment="1">
      <alignment horizontal="center"/>
    </xf>
    <xf numFmtId="0" fontId="4" fillId="7" borderId="2" xfId="7" applyNumberFormat="1" applyBorder="1" applyAlignment="1">
      <alignment horizontal="center" vertical="center"/>
    </xf>
    <xf numFmtId="0" fontId="5" fillId="8" borderId="2" xfId="8" applyNumberFormat="1" applyBorder="1" applyAlignment="1">
      <alignment horizontal="center" vertical="center"/>
    </xf>
    <xf numFmtId="0" fontId="2" fillId="2" borderId="2" xfId="2" applyBorder="1" applyAlignment="1">
      <alignment horizontal="left" vertical="center" indent="1"/>
    </xf>
    <xf numFmtId="0" fontId="2" fillId="2" borderId="3" xfId="2" applyBorder="1" applyAlignment="1">
      <alignment horizontal="left" vertical="center" indent="1"/>
    </xf>
    <xf numFmtId="0" fontId="0" fillId="4" borderId="1" xfId="4" applyFont="1" applyBorder="1" applyAlignment="1">
      <alignment horizontal="left" vertical="center" indent="1"/>
    </xf>
    <xf numFmtId="0" fontId="1" fillId="4" borderId="1" xfId="4" applyBorder="1" applyAlignment="1">
      <alignment horizontal="left" vertical="center" indent="1"/>
    </xf>
    <xf numFmtId="0" fontId="1" fillId="3" borderId="1" xfId="3" applyBorder="1" applyAlignment="1">
      <alignment horizontal="left" vertical="center" indent="1"/>
    </xf>
    <xf numFmtId="0" fontId="0" fillId="3" borderId="1" xfId="3" applyFont="1" applyBorder="1" applyAlignment="1">
      <alignment horizontal="left" indent="1"/>
    </xf>
    <xf numFmtId="0" fontId="1" fillId="3" borderId="1" xfId="3" applyBorder="1" applyAlignment="1">
      <alignment horizontal="left" indent="1"/>
    </xf>
    <xf numFmtId="0" fontId="2" fillId="2" borderId="1" xfId="2" applyBorder="1" applyAlignment="1">
      <alignment horizontal="right" indent="1"/>
    </xf>
    <xf numFmtId="0" fontId="0" fillId="3" borderId="1" xfId="3" applyFont="1" applyBorder="1" applyAlignment="1">
      <alignment horizontal="left" vertical="center" indent="1"/>
    </xf>
    <xf numFmtId="0" fontId="0" fillId="4" borderId="2" xfId="4" applyFont="1" applyBorder="1" applyAlignment="1">
      <alignment horizontal="left" vertical="center" indent="1"/>
    </xf>
    <xf numFmtId="0" fontId="0" fillId="4" borderId="3" xfId="4" applyFont="1" applyBorder="1" applyAlignment="1">
      <alignment horizontal="left" vertical="center" indent="1"/>
    </xf>
    <xf numFmtId="0" fontId="0" fillId="4" borderId="4" xfId="4" applyFont="1" applyBorder="1" applyAlignment="1">
      <alignment horizontal="left" vertical="center" indent="1"/>
    </xf>
    <xf numFmtId="0" fontId="0" fillId="3" borderId="2" xfId="3" applyFont="1" applyBorder="1" applyAlignment="1">
      <alignment horizontal="left" indent="1"/>
    </xf>
    <xf numFmtId="0" fontId="0" fillId="3" borderId="4" xfId="3" applyFont="1" applyBorder="1" applyAlignment="1">
      <alignment horizontal="left" indent="1"/>
    </xf>
    <xf numFmtId="0" fontId="2" fillId="2" borderId="1" xfId="2" applyBorder="1" applyAlignment="1">
      <alignment horizontal="center"/>
    </xf>
    <xf numFmtId="0" fontId="2" fillId="2" borderId="1" xfId="2" applyBorder="1" applyAlignment="1">
      <alignment horizontal="right" vertical="center" indent="1"/>
    </xf>
    <xf numFmtId="0" fontId="0" fillId="4" borderId="1" xfId="4" applyFont="1" applyBorder="1" applyAlignment="1">
      <alignment horizontal="left" indent="1"/>
    </xf>
    <xf numFmtId="0" fontId="1" fillId="4" borderId="1" xfId="4" applyBorder="1" applyAlignment="1">
      <alignment horizontal="left" indent="1"/>
    </xf>
    <xf numFmtId="0" fontId="2" fillId="2" borderId="8" xfId="2" applyBorder="1" applyAlignment="1">
      <alignment horizontal="center" vertical="center"/>
    </xf>
    <xf numFmtId="0" fontId="2" fillId="2" borderId="9" xfId="2" applyBorder="1" applyAlignment="1">
      <alignment horizontal="center" vertical="center"/>
    </xf>
    <xf numFmtId="0" fontId="2" fillId="2" borderId="2" xfId="2" applyBorder="1" applyAlignment="1">
      <alignment horizontal="center" vertical="center"/>
    </xf>
    <xf numFmtId="0" fontId="2" fillId="2" borderId="3" xfId="2" applyBorder="1" applyAlignment="1">
      <alignment horizontal="center" vertical="center"/>
    </xf>
    <xf numFmtId="0" fontId="4" fillId="7" borderId="1" xfId="7" applyNumberFormat="1" applyBorder="1" applyAlignment="1">
      <alignment horizontal="left" vertical="center" indent="1"/>
    </xf>
    <xf numFmtId="0" fontId="0" fillId="3" borderId="1" xfId="3" applyNumberFormat="1" applyFont="1" applyBorder="1" applyAlignment="1">
      <alignment horizontal="left" vertical="center" indent="1"/>
    </xf>
    <xf numFmtId="0" fontId="0" fillId="3" borderId="2" xfId="3" applyNumberFormat="1" applyFont="1" applyBorder="1" applyAlignment="1">
      <alignment horizontal="left" vertical="center" indent="1"/>
    </xf>
    <xf numFmtId="0" fontId="0" fillId="3" borderId="4" xfId="3" applyNumberFormat="1" applyFont="1" applyBorder="1" applyAlignment="1">
      <alignment horizontal="left" vertical="center" indent="1"/>
    </xf>
    <xf numFmtId="0" fontId="5" fillId="8" borderId="1" xfId="8" applyBorder="1" applyAlignment="1">
      <alignment horizontal="left" vertical="center" indent="1"/>
    </xf>
    <xf numFmtId="0" fontId="1" fillId="4" borderId="3" xfId="4" applyBorder="1" applyAlignment="1">
      <alignment horizontal="left" vertical="center" indent="1"/>
    </xf>
    <xf numFmtId="0" fontId="1" fillId="4" borderId="4" xfId="4" applyBorder="1" applyAlignment="1">
      <alignment horizontal="left" vertical="center" indent="1"/>
    </xf>
    <xf numFmtId="0" fontId="2" fillId="11" borderId="1" xfId="5" applyFill="1" applyBorder="1" applyAlignment="1">
      <alignment horizontal="center" vertical="center"/>
    </xf>
    <xf numFmtId="0" fontId="2" fillId="2" borderId="7" xfId="2" applyBorder="1" applyAlignment="1">
      <alignment horizontal="center"/>
    </xf>
    <xf numFmtId="0" fontId="4" fillId="7" borderId="1" xfId="7" applyBorder="1" applyAlignment="1">
      <alignment horizontal="left" vertical="center" indent="1"/>
    </xf>
    <xf numFmtId="0" fontId="2" fillId="2" borderId="2" xfId="2" applyBorder="1" applyAlignment="1">
      <alignment horizontal="right" vertical="center" indent="1"/>
    </xf>
    <xf numFmtId="0" fontId="2" fillId="2" borderId="3" xfId="2" applyBorder="1" applyAlignment="1">
      <alignment horizontal="right" vertical="center" indent="1"/>
    </xf>
    <xf numFmtId="0" fontId="2" fillId="2" borderId="4" xfId="2" applyBorder="1" applyAlignment="1">
      <alignment horizontal="right" vertical="center" indent="1"/>
    </xf>
    <xf numFmtId="0" fontId="2" fillId="2" borderId="6" xfId="2" applyBorder="1" applyAlignment="1">
      <alignment horizontal="center"/>
    </xf>
    <xf numFmtId="0" fontId="2" fillId="2" borderId="0" xfId="2" applyAlignment="1">
      <alignment horizontal="center"/>
    </xf>
    <xf numFmtId="0" fontId="2" fillId="11" borderId="2" xfId="5" applyFill="1" applyBorder="1" applyAlignment="1">
      <alignment horizontal="center" vertical="center"/>
    </xf>
    <xf numFmtId="0" fontId="2" fillId="11" borderId="3" xfId="5" applyFill="1" applyBorder="1" applyAlignment="1">
      <alignment horizontal="center" vertical="center"/>
    </xf>
    <xf numFmtId="0" fontId="2" fillId="11" borderId="4" xfId="5" applyFill="1" applyBorder="1" applyAlignment="1">
      <alignment horizontal="center" vertical="center"/>
    </xf>
    <xf numFmtId="0" fontId="2" fillId="2" borderId="7" xfId="2" applyBorder="1" applyAlignment="1">
      <alignment horizontal="center" vertical="center"/>
    </xf>
    <xf numFmtId="0" fontId="1" fillId="6" borderId="1" xfId="6" applyBorder="1" applyAlignment="1">
      <alignment horizontal="left" indent="1"/>
    </xf>
    <xf numFmtId="0" fontId="2" fillId="2" borderId="1" xfId="2" applyBorder="1" applyAlignment="1">
      <alignment horizontal="left" vertical="center" indent="1"/>
    </xf>
    <xf numFmtId="14" fontId="0" fillId="3" borderId="1" xfId="3" applyNumberFormat="1" applyFont="1" applyBorder="1" applyAlignment="1">
      <alignment horizontal="left" vertical="center" indent="1"/>
    </xf>
    <xf numFmtId="14" fontId="1" fillId="3" borderId="1" xfId="3" applyNumberFormat="1" applyBorder="1" applyAlignment="1">
      <alignment horizontal="left" vertical="center" indent="1"/>
    </xf>
    <xf numFmtId="0" fontId="2" fillId="2" borderId="1" xfId="2" applyBorder="1" applyAlignment="1">
      <alignment horizontal="center" vertical="center"/>
    </xf>
    <xf numFmtId="0" fontId="5" fillId="8" borderId="1" xfId="8" applyNumberFormat="1" applyBorder="1" applyAlignment="1">
      <alignment horizontal="left" vertical="center" indent="1"/>
    </xf>
    <xf numFmtId="0" fontId="2" fillId="11" borderId="2" xfId="5" applyFill="1" applyBorder="1" applyAlignment="1">
      <alignment horizontal="center"/>
    </xf>
    <xf numFmtId="0" fontId="2" fillId="11" borderId="3" xfId="5" applyFill="1" applyBorder="1" applyAlignment="1">
      <alignment horizontal="center"/>
    </xf>
    <xf numFmtId="0" fontId="2" fillId="11" borderId="4" xfId="5" applyFill="1" applyBorder="1" applyAlignment="1">
      <alignment horizontal="center"/>
    </xf>
    <xf numFmtId="0" fontId="5" fillId="8" borderId="2" xfId="8" applyBorder="1" applyAlignment="1">
      <alignment horizontal="left" vertical="center" indent="1"/>
    </xf>
    <xf numFmtId="0" fontId="5" fillId="8" borderId="3" xfId="8" applyBorder="1" applyAlignment="1">
      <alignment horizontal="left" vertical="center" indent="1"/>
    </xf>
    <xf numFmtId="0" fontId="5" fillId="8" borderId="4" xfId="8" applyBorder="1" applyAlignment="1">
      <alignment horizontal="left" vertical="center" indent="1"/>
    </xf>
    <xf numFmtId="0" fontId="2" fillId="2" borderId="10" xfId="2" applyBorder="1" applyAlignment="1">
      <alignment horizontal="center"/>
    </xf>
    <xf numFmtId="0" fontId="2" fillId="13" borderId="1" xfId="12" applyBorder="1" applyAlignment="1">
      <alignment horizontal="center"/>
    </xf>
    <xf numFmtId="0" fontId="2" fillId="2" borderId="2" xfId="2" applyBorder="1" applyAlignment="1">
      <alignment horizontal="left" indent="1"/>
    </xf>
    <xf numFmtId="0" fontId="2" fillId="2" borderId="3" xfId="2" applyBorder="1" applyAlignment="1">
      <alignment horizontal="left" indent="1"/>
    </xf>
    <xf numFmtId="0" fontId="1" fillId="4" borderId="2" xfId="4" applyBorder="1" applyAlignment="1">
      <alignment horizontal="left" indent="1"/>
    </xf>
    <xf numFmtId="0" fontId="1" fillId="4" borderId="4" xfId="4" applyBorder="1" applyAlignment="1">
      <alignment horizontal="left" indent="1"/>
    </xf>
    <xf numFmtId="0" fontId="1" fillId="3" borderId="2" xfId="3" applyBorder="1" applyAlignment="1">
      <alignment horizontal="left" vertical="center" indent="1"/>
    </xf>
    <xf numFmtId="0" fontId="1" fillId="3" borderId="3" xfId="3" applyBorder="1" applyAlignment="1">
      <alignment horizontal="left" vertical="center" indent="1"/>
    </xf>
    <xf numFmtId="0" fontId="1" fillId="3" borderId="4" xfId="3" applyBorder="1" applyAlignment="1">
      <alignment horizontal="left" vertical="center" indent="1"/>
    </xf>
    <xf numFmtId="0" fontId="1" fillId="10" borderId="1" xfId="10" applyBorder="1" applyAlignment="1">
      <alignment horizontal="left" indent="1"/>
    </xf>
    <xf numFmtId="0" fontId="2" fillId="2" borderId="2" xfId="2" applyBorder="1" applyAlignment="1">
      <alignment horizontal="center"/>
    </xf>
    <xf numFmtId="0" fontId="2" fillId="2" borderId="3" xfId="2" applyBorder="1" applyAlignment="1">
      <alignment horizontal="center"/>
    </xf>
    <xf numFmtId="0" fontId="2" fillId="2" borderId="4" xfId="2" applyBorder="1" applyAlignment="1">
      <alignment horizontal="center"/>
    </xf>
    <xf numFmtId="14" fontId="1" fillId="3" borderId="2" xfId="3" applyNumberFormat="1" applyBorder="1" applyAlignment="1">
      <alignment horizontal="left" indent="1"/>
    </xf>
    <xf numFmtId="14" fontId="1" fillId="3" borderId="3" xfId="3" applyNumberFormat="1" applyBorder="1" applyAlignment="1">
      <alignment horizontal="left" indent="1"/>
    </xf>
    <xf numFmtId="14" fontId="1" fillId="3" borderId="4" xfId="3" applyNumberFormat="1" applyBorder="1" applyAlignment="1">
      <alignment horizontal="left" indent="1"/>
    </xf>
    <xf numFmtId="0" fontId="0" fillId="3" borderId="3" xfId="3" applyFont="1" applyBorder="1" applyAlignment="1">
      <alignment horizontal="left" indent="1"/>
    </xf>
    <xf numFmtId="0" fontId="0" fillId="3" borderId="2" xfId="3" applyFont="1" applyBorder="1" applyAlignment="1">
      <alignment horizontal="left" vertical="center" indent="1"/>
    </xf>
    <xf numFmtId="0" fontId="0" fillId="3" borderId="3" xfId="3" applyFont="1" applyBorder="1" applyAlignment="1">
      <alignment horizontal="left" vertical="center" indent="1"/>
    </xf>
    <xf numFmtId="0" fontId="0" fillId="3" borderId="4" xfId="3" applyFont="1" applyBorder="1" applyAlignment="1">
      <alignment horizontal="left" vertical="center" indent="1"/>
    </xf>
    <xf numFmtId="14" fontId="0" fillId="3" borderId="2" xfId="3" applyNumberFormat="1" applyFont="1" applyBorder="1" applyAlignment="1">
      <alignment horizontal="left" indent="1"/>
    </xf>
    <xf numFmtId="0" fontId="4" fillId="7" borderId="2" xfId="7" applyBorder="1" applyAlignment="1">
      <alignment horizontal="left" vertical="center" indent="1"/>
    </xf>
    <xf numFmtId="0" fontId="4" fillId="7" borderId="3" xfId="7" applyBorder="1" applyAlignment="1">
      <alignment horizontal="left" vertical="center" indent="1"/>
    </xf>
    <xf numFmtId="0" fontId="4" fillId="7" borderId="4" xfId="7" applyBorder="1" applyAlignment="1">
      <alignment horizontal="left" vertical="center" indent="1"/>
    </xf>
    <xf numFmtId="0" fontId="7" fillId="2" borderId="1" xfId="2" applyFont="1" applyBorder="1" applyAlignment="1">
      <alignment horizontal="center" vertical="center"/>
    </xf>
    <xf numFmtId="0" fontId="0" fillId="4" borderId="2" xfId="4" applyFont="1" applyBorder="1" applyAlignment="1">
      <alignment horizontal="left" indent="1"/>
    </xf>
    <xf numFmtId="0" fontId="0" fillId="4" borderId="4" xfId="4" applyFont="1" applyBorder="1" applyAlignment="1">
      <alignment horizontal="left" indent="1"/>
    </xf>
    <xf numFmtId="0" fontId="6" fillId="9" borderId="2" xfId="9" applyBorder="1" applyAlignment="1">
      <alignment horizontal="left" vertical="center" indent="1"/>
    </xf>
    <xf numFmtId="0" fontId="6" fillId="9" borderId="3" xfId="9" applyBorder="1" applyAlignment="1">
      <alignment horizontal="left" vertical="center" indent="1"/>
    </xf>
    <xf numFmtId="0" fontId="6" fillId="9" borderId="4" xfId="9" applyBorder="1" applyAlignment="1">
      <alignment horizontal="left" vertical="center" indent="1"/>
    </xf>
    <xf numFmtId="0" fontId="6" fillId="9" borderId="1" xfId="9" applyBorder="1" applyAlignment="1">
      <alignment horizontal="left" vertical="center" indent="1"/>
    </xf>
    <xf numFmtId="0" fontId="0" fillId="0" borderId="0" xfId="0"/>
    <xf numFmtId="0" fontId="2" fillId="2" borderId="2" xfId="2" applyBorder="1" applyAlignment="1">
      <alignment horizontal="right" indent="1"/>
    </xf>
    <xf numFmtId="0" fontId="2" fillId="2" borderId="4" xfId="2" applyBorder="1" applyAlignment="1">
      <alignment horizontal="right" indent="1"/>
    </xf>
    <xf numFmtId="0" fontId="1" fillId="3" borderId="8" xfId="3" applyBorder="1" applyAlignment="1">
      <alignment horizontal="center"/>
    </xf>
    <xf numFmtId="0" fontId="1" fillId="3" borderId="14" xfId="3" applyBorder="1" applyAlignment="1">
      <alignment horizontal="center"/>
    </xf>
    <xf numFmtId="0" fontId="1" fillId="3" borderId="6" xfId="3" applyBorder="1" applyAlignment="1">
      <alignment horizontal="center"/>
    </xf>
    <xf numFmtId="0" fontId="1" fillId="3" borderId="5" xfId="3" applyBorder="1" applyAlignment="1">
      <alignment horizontal="center"/>
    </xf>
    <xf numFmtId="0" fontId="1" fillId="3" borderId="13" xfId="3" applyBorder="1" applyAlignment="1">
      <alignment horizontal="center"/>
    </xf>
    <xf numFmtId="0" fontId="1" fillId="3" borderId="12" xfId="3" applyBorder="1" applyAlignment="1">
      <alignment horizontal="center"/>
    </xf>
    <xf numFmtId="0" fontId="2" fillId="13" borderId="2" xfId="12" applyBorder="1" applyAlignment="1">
      <alignment horizontal="center"/>
    </xf>
    <xf numFmtId="0" fontId="2" fillId="13" borderId="3" xfId="12" applyBorder="1" applyAlignment="1">
      <alignment horizontal="center"/>
    </xf>
    <xf numFmtId="0" fontId="2" fillId="13" borderId="4" xfId="12" applyBorder="1" applyAlignment="1">
      <alignment horizontal="center"/>
    </xf>
  </cellXfs>
  <cellStyles count="14">
    <cellStyle name="20% - Accent1" xfId="3" builtinId="30"/>
    <cellStyle name="20% - Accent4" xfId="6" builtinId="42"/>
    <cellStyle name="40% - Accent1" xfId="4" builtinId="31"/>
    <cellStyle name="60% - Accent1" xfId="10" builtinId="32"/>
    <cellStyle name="Accent1" xfId="2" builtinId="29"/>
    <cellStyle name="Accent3" xfId="12" builtinId="37"/>
    <cellStyle name="Accent6" xfId="5" builtinId="49"/>
    <cellStyle name="Bad" xfId="9" builtinId="27"/>
    <cellStyle name="Comma" xfId="11" builtinId="3"/>
    <cellStyle name="Currency" xfId="1" builtinId="4"/>
    <cellStyle name="Good" xfId="7" builtinId="26"/>
    <cellStyle name="Neutral" xfId="8" builtinId="28"/>
    <cellStyle name="Normal" xfId="0" builtinId="0"/>
    <cellStyle name="Percent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0D0D-D834-461A-8B18-ACB18EFC1C33}">
  <dimension ref="B2:AC76"/>
  <sheetViews>
    <sheetView tabSelected="1" workbookViewId="0">
      <selection activeCell="R18" sqref="R18"/>
    </sheetView>
  </sheetViews>
  <sheetFormatPr defaultRowHeight="15" x14ac:dyDescent="0.25"/>
  <cols>
    <col min="1" max="1" width="3" customWidth="1"/>
    <col min="2" max="2" width="12.28515625" style="1" customWidth="1"/>
    <col min="3" max="3" width="12.5703125" customWidth="1"/>
    <col min="4" max="4" width="14.140625" customWidth="1"/>
    <col min="5" max="5" width="11" style="1" customWidth="1"/>
    <col min="6" max="6" width="12.7109375" style="1" customWidth="1"/>
    <col min="7" max="7" width="11" customWidth="1"/>
    <col min="8" max="8" width="11.28515625" customWidth="1"/>
    <col min="9" max="9" width="11.7109375" customWidth="1"/>
    <col min="10" max="10" width="12.5703125" customWidth="1"/>
    <col min="11" max="11" width="11.5703125" customWidth="1"/>
    <col min="12" max="12" width="12.42578125" customWidth="1"/>
    <col min="13" max="13" width="11.85546875" customWidth="1"/>
    <col min="14" max="14" width="4.28515625" customWidth="1"/>
    <col min="15" max="15" width="10.140625" customWidth="1"/>
    <col min="16" max="16" width="10.5703125" customWidth="1"/>
    <col min="17" max="17" width="13.140625" customWidth="1"/>
    <col min="18" max="18" width="10.7109375" style="1" customWidth="1"/>
    <col min="19" max="19" width="11.7109375" style="1" customWidth="1"/>
    <col min="20" max="20" width="12.28515625" style="1" customWidth="1"/>
    <col min="21" max="21" width="11" style="1" customWidth="1"/>
    <col min="22" max="22" width="10.5703125" style="1" bestFit="1" customWidth="1"/>
    <col min="23" max="23" width="12.28515625" style="1" customWidth="1"/>
    <col min="24" max="24" width="12.42578125" style="1" customWidth="1"/>
    <col min="25" max="25" width="9.140625" style="1"/>
    <col min="26" max="26" width="11.28515625" style="1" customWidth="1"/>
  </cols>
  <sheetData>
    <row r="2" spans="2:29" x14ac:dyDescent="0.25">
      <c r="B2" s="132" t="s">
        <v>72</v>
      </c>
      <c r="C2" s="133"/>
      <c r="D2" s="133"/>
      <c r="E2" s="133"/>
      <c r="F2" s="133"/>
      <c r="G2" s="133"/>
      <c r="H2" s="133"/>
      <c r="I2" s="133"/>
      <c r="J2" s="133"/>
      <c r="K2" s="133"/>
      <c r="L2" s="134"/>
      <c r="O2" s="142" t="s">
        <v>93</v>
      </c>
      <c r="P2" s="143"/>
      <c r="Q2" s="143"/>
      <c r="R2" s="143"/>
      <c r="S2" s="143"/>
      <c r="T2" s="144"/>
      <c r="U2" s="142" t="s">
        <v>300</v>
      </c>
      <c r="V2" s="143"/>
      <c r="W2" s="143"/>
      <c r="X2" s="143"/>
      <c r="Y2" s="143"/>
      <c r="Z2" s="144"/>
    </row>
    <row r="3" spans="2:29" x14ac:dyDescent="0.25">
      <c r="B3" s="15" t="s">
        <v>0</v>
      </c>
      <c r="C3" s="103" t="s">
        <v>1</v>
      </c>
      <c r="D3" s="103"/>
      <c r="E3" s="103"/>
      <c r="F3" s="15" t="s">
        <v>2</v>
      </c>
      <c r="G3" s="99" t="s">
        <v>3</v>
      </c>
      <c r="H3" s="99"/>
      <c r="I3" s="99"/>
      <c r="J3" s="137" t="s">
        <v>207</v>
      </c>
      <c r="K3" s="137"/>
      <c r="L3" s="12">
        <v>6295</v>
      </c>
      <c r="O3" s="137" t="s">
        <v>60</v>
      </c>
      <c r="P3" s="137"/>
      <c r="Q3" s="37">
        <f>W23</f>
        <v>33</v>
      </c>
      <c r="R3" s="137" t="s">
        <v>68</v>
      </c>
      <c r="S3" s="137"/>
      <c r="T3" s="22">
        <f>AA23</f>
        <v>176</v>
      </c>
      <c r="U3" s="137" t="s">
        <v>60</v>
      </c>
      <c r="V3" s="137"/>
      <c r="W3" s="22">
        <f>V42</f>
        <v>38</v>
      </c>
      <c r="X3" s="137" t="s">
        <v>68</v>
      </c>
      <c r="Y3" s="137"/>
      <c r="Z3" s="22">
        <f>X42</f>
        <v>0</v>
      </c>
    </row>
    <row r="4" spans="2:29" x14ac:dyDescent="0.25">
      <c r="B4" s="15" t="s">
        <v>7</v>
      </c>
      <c r="C4" s="103" t="s">
        <v>74</v>
      </c>
      <c r="D4" s="103"/>
      <c r="E4" s="103"/>
      <c r="F4" s="15" t="s">
        <v>4</v>
      </c>
      <c r="G4" s="101" t="s">
        <v>5</v>
      </c>
      <c r="H4" s="101"/>
      <c r="I4" s="101"/>
      <c r="J4" s="137" t="s">
        <v>208</v>
      </c>
      <c r="K4" s="137"/>
      <c r="L4" s="8">
        <f>(J45+K64)*-1</f>
        <v>-5434.8299999999981</v>
      </c>
      <c r="O4" s="137" t="s">
        <v>61</v>
      </c>
      <c r="P4" s="137"/>
      <c r="Q4" s="22">
        <f>Y23</f>
        <v>168</v>
      </c>
      <c r="R4" s="137" t="s">
        <v>69</v>
      </c>
      <c r="S4" s="137"/>
      <c r="T4" s="8">
        <v>20</v>
      </c>
      <c r="U4" s="137" t="s">
        <v>61</v>
      </c>
      <c r="V4" s="137"/>
      <c r="W4" s="22">
        <f>W42</f>
        <v>8</v>
      </c>
      <c r="X4" s="137" t="s">
        <v>69</v>
      </c>
      <c r="Y4" s="137"/>
      <c r="Z4" s="8">
        <v>10</v>
      </c>
    </row>
    <row r="5" spans="2:29" x14ac:dyDescent="0.25">
      <c r="B5" s="15" t="s">
        <v>8</v>
      </c>
      <c r="C5" s="138">
        <v>45494</v>
      </c>
      <c r="D5" s="139"/>
      <c r="E5" s="139"/>
      <c r="F5" s="15" t="s">
        <v>6</v>
      </c>
      <c r="G5" s="99" t="s">
        <v>3</v>
      </c>
      <c r="H5" s="99"/>
      <c r="I5" s="99"/>
      <c r="J5" s="137" t="s">
        <v>217</v>
      </c>
      <c r="K5" s="137"/>
      <c r="L5" s="12">
        <f>J76*-1</f>
        <v>-2300</v>
      </c>
      <c r="O5" s="137" t="s">
        <v>62</v>
      </c>
      <c r="P5" s="137"/>
      <c r="Q5" s="12">
        <v>150</v>
      </c>
      <c r="R5" s="137" t="s">
        <v>70</v>
      </c>
      <c r="S5" s="137"/>
      <c r="T5" s="12">
        <f>T3*T4</f>
        <v>3520</v>
      </c>
      <c r="U5" s="137" t="s">
        <v>62</v>
      </c>
      <c r="V5" s="137"/>
      <c r="W5" s="12">
        <v>150</v>
      </c>
      <c r="X5" s="137" t="s">
        <v>70</v>
      </c>
      <c r="Y5" s="137"/>
      <c r="Z5" s="12">
        <f>Z3*Z4</f>
        <v>0</v>
      </c>
    </row>
    <row r="6" spans="2:29" x14ac:dyDescent="0.25">
      <c r="B6" s="15" t="s">
        <v>10</v>
      </c>
      <c r="C6" s="101" t="s">
        <v>9</v>
      </c>
      <c r="D6" s="101"/>
      <c r="E6" s="101"/>
      <c r="F6" s="15" t="s">
        <v>4</v>
      </c>
      <c r="G6" s="101" t="s">
        <v>5</v>
      </c>
      <c r="H6" s="101"/>
      <c r="I6" s="101"/>
      <c r="J6" s="137" t="s">
        <v>168</v>
      </c>
      <c r="K6" s="137"/>
      <c r="L6" s="12">
        <f>SUM(L3:L5)</f>
        <v>-1439.8299999999981</v>
      </c>
      <c r="O6" s="137" t="s">
        <v>63</v>
      </c>
      <c r="P6" s="137"/>
      <c r="Q6" s="12">
        <f>((Q3+Q4)*Q5)+(((Q3+Q4)*Q5)*0.15)</f>
        <v>34672.5</v>
      </c>
      <c r="R6" s="137" t="s">
        <v>71</v>
      </c>
      <c r="S6" s="137"/>
      <c r="T6" s="12">
        <f>Q6+T5</f>
        <v>38192.5</v>
      </c>
      <c r="U6" s="137" t="s">
        <v>63</v>
      </c>
      <c r="V6" s="137"/>
      <c r="W6" s="12">
        <f>((W3+W4)*W5)+(((W3+W4)*W5)*0.1)</f>
        <v>7590</v>
      </c>
      <c r="X6" s="137" t="s">
        <v>71</v>
      </c>
      <c r="Y6" s="137"/>
      <c r="Z6" s="12">
        <f>W6+Z5</f>
        <v>7590</v>
      </c>
    </row>
    <row r="8" spans="2:29" x14ac:dyDescent="0.25">
      <c r="B8" s="124" t="s">
        <v>106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O8" s="124" t="s">
        <v>59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</row>
    <row r="9" spans="2:29" x14ac:dyDescent="0.25">
      <c r="B9" s="109" t="s">
        <v>11</v>
      </c>
      <c r="C9" s="109"/>
      <c r="D9" s="109"/>
      <c r="E9" s="2" t="s">
        <v>12</v>
      </c>
      <c r="F9" s="2" t="s">
        <v>13</v>
      </c>
      <c r="G9" s="2" t="s">
        <v>33</v>
      </c>
      <c r="H9" s="2" t="s">
        <v>40</v>
      </c>
      <c r="I9" s="2" t="s">
        <v>41</v>
      </c>
      <c r="J9" s="2" t="s">
        <v>43</v>
      </c>
      <c r="K9" s="140" t="s">
        <v>14</v>
      </c>
      <c r="L9" s="140"/>
      <c r="M9" s="140"/>
      <c r="O9" s="125" t="s">
        <v>11</v>
      </c>
      <c r="P9" s="125"/>
      <c r="Q9" s="125"/>
      <c r="R9" s="10" t="s">
        <v>12</v>
      </c>
      <c r="S9" s="10" t="s">
        <v>48</v>
      </c>
      <c r="T9" s="10" t="s">
        <v>49</v>
      </c>
      <c r="U9" s="6" t="s">
        <v>50</v>
      </c>
      <c r="V9" s="10" t="s">
        <v>54</v>
      </c>
      <c r="W9" s="10" t="s">
        <v>66</v>
      </c>
      <c r="X9" s="14" t="s">
        <v>58</v>
      </c>
      <c r="Y9" s="14" t="s">
        <v>65</v>
      </c>
      <c r="Z9" s="14" t="s">
        <v>67</v>
      </c>
      <c r="AA9" s="2" t="s">
        <v>99</v>
      </c>
      <c r="AB9" s="116"/>
      <c r="AC9" s="116"/>
    </row>
    <row r="10" spans="2:29" x14ac:dyDescent="0.25">
      <c r="B10" s="98" t="s">
        <v>15</v>
      </c>
      <c r="C10" s="98"/>
      <c r="D10" s="98"/>
      <c r="E10" s="3">
        <v>1</v>
      </c>
      <c r="F10" s="4">
        <v>5500</v>
      </c>
      <c r="G10" s="8"/>
      <c r="H10" s="3"/>
      <c r="I10" s="3"/>
      <c r="J10" s="27">
        <f t="shared" ref="J10:J16" si="0">G10*(H10+I10)</f>
        <v>0</v>
      </c>
      <c r="K10" s="103" t="s">
        <v>126</v>
      </c>
      <c r="L10" s="103"/>
      <c r="M10" s="103"/>
      <c r="O10" s="121" t="s">
        <v>135</v>
      </c>
      <c r="P10" s="121"/>
      <c r="Q10" s="121"/>
      <c r="R10" s="87">
        <v>0</v>
      </c>
      <c r="S10" s="85">
        <v>0</v>
      </c>
      <c r="T10" s="85">
        <v>2</v>
      </c>
      <c r="U10" s="85">
        <v>0</v>
      </c>
      <c r="V10" s="87">
        <v>0</v>
      </c>
      <c r="W10" s="85">
        <f>SUM(S10:V10)*R10</f>
        <v>0</v>
      </c>
      <c r="X10" s="85">
        <v>2</v>
      </c>
      <c r="Y10" s="85">
        <f>R10*X10</f>
        <v>0</v>
      </c>
      <c r="Z10" s="85">
        <v>4</v>
      </c>
      <c r="AA10" s="85">
        <f>Z10*R10</f>
        <v>0</v>
      </c>
      <c r="AB10" s="119"/>
      <c r="AC10" s="120"/>
    </row>
    <row r="11" spans="2:29" x14ac:dyDescent="0.25">
      <c r="B11" s="97" t="s">
        <v>28</v>
      </c>
      <c r="C11" s="98"/>
      <c r="D11" s="98"/>
      <c r="E11" s="3">
        <v>1</v>
      </c>
      <c r="F11" s="4">
        <v>1250</v>
      </c>
      <c r="G11" s="8"/>
      <c r="H11" s="3"/>
      <c r="I11" s="3"/>
      <c r="J11" s="27">
        <f t="shared" si="0"/>
        <v>0</v>
      </c>
      <c r="K11" s="103"/>
      <c r="L11" s="103"/>
      <c r="M11" s="103"/>
      <c r="O11" s="121" t="s">
        <v>138</v>
      </c>
      <c r="P11" s="121"/>
      <c r="Q11" s="121"/>
      <c r="R11" s="87">
        <v>0</v>
      </c>
      <c r="S11" s="85">
        <v>0</v>
      </c>
      <c r="T11" s="85">
        <v>2</v>
      </c>
      <c r="U11" s="85">
        <v>0</v>
      </c>
      <c r="V11" s="87">
        <v>0</v>
      </c>
      <c r="W11" s="85">
        <f t="shared" ref="W11:W14" si="1">SUM(S11:V11)*R11</f>
        <v>0</v>
      </c>
      <c r="X11" s="85">
        <v>2</v>
      </c>
      <c r="Y11" s="85">
        <f t="shared" ref="Y11:Y14" si="2">R11*X11</f>
        <v>0</v>
      </c>
      <c r="Z11" s="85">
        <v>2</v>
      </c>
      <c r="AA11" s="85">
        <f t="shared" ref="AA11:AA14" si="3">Z11*R11</f>
        <v>0</v>
      </c>
      <c r="AB11" s="119"/>
      <c r="AC11" s="120"/>
    </row>
    <row r="12" spans="2:29" x14ac:dyDescent="0.25">
      <c r="B12" s="97" t="s">
        <v>29</v>
      </c>
      <c r="C12" s="98"/>
      <c r="D12" s="98"/>
      <c r="E12" s="3">
        <v>1</v>
      </c>
      <c r="F12" s="4">
        <v>600</v>
      </c>
      <c r="G12" s="8"/>
      <c r="H12" s="3"/>
      <c r="I12" s="3"/>
      <c r="J12" s="27">
        <f t="shared" si="0"/>
        <v>0</v>
      </c>
      <c r="K12" s="103"/>
      <c r="L12" s="103"/>
      <c r="M12" s="103"/>
      <c r="O12" s="121" t="s">
        <v>136</v>
      </c>
      <c r="P12" s="121"/>
      <c r="Q12" s="121"/>
      <c r="R12" s="87">
        <v>0</v>
      </c>
      <c r="S12" s="85">
        <v>2</v>
      </c>
      <c r="T12" s="85">
        <v>0</v>
      </c>
      <c r="U12" s="85">
        <v>0</v>
      </c>
      <c r="V12" s="87">
        <v>0</v>
      </c>
      <c r="W12" s="85">
        <f t="shared" si="1"/>
        <v>0</v>
      </c>
      <c r="X12" s="85">
        <v>2</v>
      </c>
      <c r="Y12" s="85">
        <f t="shared" si="2"/>
        <v>0</v>
      </c>
      <c r="Z12" s="85">
        <v>4</v>
      </c>
      <c r="AA12" s="85">
        <f t="shared" si="3"/>
        <v>0</v>
      </c>
      <c r="AB12" s="119"/>
      <c r="AC12" s="120"/>
    </row>
    <row r="13" spans="2:29" x14ac:dyDescent="0.25">
      <c r="B13" s="97" t="s">
        <v>16</v>
      </c>
      <c r="C13" s="98"/>
      <c r="D13" s="98"/>
      <c r="E13" s="3">
        <v>1</v>
      </c>
      <c r="F13" s="4">
        <v>79</v>
      </c>
      <c r="G13" s="8"/>
      <c r="H13" s="3"/>
      <c r="I13" s="3"/>
      <c r="J13" s="27">
        <f t="shared" si="0"/>
        <v>0</v>
      </c>
      <c r="K13" s="103"/>
      <c r="L13" s="103"/>
      <c r="M13" s="103"/>
      <c r="O13" s="121" t="s">
        <v>139</v>
      </c>
      <c r="P13" s="121"/>
      <c r="Q13" s="121"/>
      <c r="R13" s="87">
        <v>0</v>
      </c>
      <c r="S13" s="85">
        <v>0</v>
      </c>
      <c r="T13" s="85">
        <v>0</v>
      </c>
      <c r="U13" s="85">
        <v>4</v>
      </c>
      <c r="V13" s="87">
        <v>0</v>
      </c>
      <c r="W13" s="85">
        <f t="shared" si="1"/>
        <v>0</v>
      </c>
      <c r="X13" s="85">
        <v>2</v>
      </c>
      <c r="Y13" s="85">
        <f t="shared" si="2"/>
        <v>0</v>
      </c>
      <c r="Z13" s="85">
        <v>4</v>
      </c>
      <c r="AA13" s="85">
        <f t="shared" si="3"/>
        <v>0</v>
      </c>
      <c r="AB13" s="119"/>
      <c r="AC13" s="120"/>
    </row>
    <row r="14" spans="2:29" x14ac:dyDescent="0.25">
      <c r="B14" s="97" t="s">
        <v>17</v>
      </c>
      <c r="C14" s="98"/>
      <c r="D14" s="98"/>
      <c r="E14" s="3">
        <v>30</v>
      </c>
      <c r="F14" s="4">
        <v>20</v>
      </c>
      <c r="G14" s="8"/>
      <c r="H14" s="3"/>
      <c r="I14" s="3"/>
      <c r="J14" s="27">
        <f t="shared" si="0"/>
        <v>0</v>
      </c>
      <c r="K14" s="103"/>
      <c r="L14" s="103"/>
      <c r="M14" s="103"/>
      <c r="O14" s="121" t="s">
        <v>140</v>
      </c>
      <c r="P14" s="121"/>
      <c r="Q14" s="121"/>
      <c r="R14" s="87">
        <v>0</v>
      </c>
      <c r="S14" s="85">
        <v>0</v>
      </c>
      <c r="T14" s="85">
        <v>2</v>
      </c>
      <c r="U14" s="85">
        <v>0</v>
      </c>
      <c r="V14" s="87">
        <v>0</v>
      </c>
      <c r="W14" s="85">
        <f t="shared" si="1"/>
        <v>0</v>
      </c>
      <c r="X14" s="85">
        <v>4</v>
      </c>
      <c r="Y14" s="85">
        <f t="shared" si="2"/>
        <v>0</v>
      </c>
      <c r="Z14" s="85">
        <v>1</v>
      </c>
      <c r="AA14" s="85">
        <f t="shared" si="3"/>
        <v>0</v>
      </c>
      <c r="AB14" s="119"/>
      <c r="AC14" s="120"/>
    </row>
    <row r="15" spans="2:29" x14ac:dyDescent="0.25">
      <c r="B15" s="97" t="s">
        <v>18</v>
      </c>
      <c r="C15" s="98"/>
      <c r="D15" s="98"/>
      <c r="E15" s="3">
        <v>1</v>
      </c>
      <c r="F15" s="4">
        <v>15</v>
      </c>
      <c r="G15" s="8"/>
      <c r="H15" s="3"/>
      <c r="I15" s="3"/>
      <c r="J15" s="27">
        <f t="shared" si="0"/>
        <v>0</v>
      </c>
      <c r="K15" s="103"/>
      <c r="L15" s="103"/>
      <c r="M15" s="103"/>
      <c r="O15" s="145" t="s">
        <v>137</v>
      </c>
      <c r="P15" s="146"/>
      <c r="Q15" s="147"/>
      <c r="R15" s="87">
        <v>0</v>
      </c>
      <c r="S15" s="85">
        <v>0</v>
      </c>
      <c r="T15" s="85">
        <v>0</v>
      </c>
      <c r="U15" s="85">
        <v>0</v>
      </c>
      <c r="V15" s="87">
        <v>2</v>
      </c>
      <c r="W15" s="85">
        <f t="shared" ref="W15:W16" si="4">SUM(S15:V15)*R15</f>
        <v>0</v>
      </c>
      <c r="X15" s="85">
        <v>2</v>
      </c>
      <c r="Y15" s="85">
        <f t="shared" ref="Y15:Y16" si="5">R15*X15</f>
        <v>0</v>
      </c>
      <c r="Z15" s="85">
        <v>2</v>
      </c>
      <c r="AA15" s="85">
        <f t="shared" ref="AA15:AA16" si="6">Z15*R15</f>
        <v>0</v>
      </c>
      <c r="AB15" s="119"/>
      <c r="AC15" s="120"/>
    </row>
    <row r="16" spans="2:29" x14ac:dyDescent="0.25">
      <c r="B16" s="97" t="s">
        <v>23</v>
      </c>
      <c r="C16" s="98"/>
      <c r="D16" s="98"/>
      <c r="E16" s="3">
        <v>1</v>
      </c>
      <c r="F16" s="4">
        <v>500</v>
      </c>
      <c r="G16" s="8"/>
      <c r="H16" s="3"/>
      <c r="I16" s="3"/>
      <c r="J16" s="27">
        <f t="shared" si="0"/>
        <v>0</v>
      </c>
      <c r="K16" s="103"/>
      <c r="L16" s="103"/>
      <c r="M16" s="103"/>
      <c r="O16" s="121" t="s">
        <v>141</v>
      </c>
      <c r="P16" s="121"/>
      <c r="Q16" s="121"/>
      <c r="R16" s="87">
        <v>0</v>
      </c>
      <c r="S16" s="85">
        <v>0</v>
      </c>
      <c r="T16" s="85">
        <v>2</v>
      </c>
      <c r="U16" s="85">
        <v>0</v>
      </c>
      <c r="V16" s="87">
        <v>0</v>
      </c>
      <c r="W16" s="85">
        <f t="shared" si="4"/>
        <v>0</v>
      </c>
      <c r="X16" s="85">
        <v>8</v>
      </c>
      <c r="Y16" s="85">
        <f t="shared" si="5"/>
        <v>0</v>
      </c>
      <c r="Z16" s="85">
        <v>8</v>
      </c>
      <c r="AA16" s="85">
        <f t="shared" si="6"/>
        <v>0</v>
      </c>
      <c r="AB16" s="119"/>
      <c r="AC16" s="120"/>
    </row>
    <row r="17" spans="2:29" x14ac:dyDescent="0.25">
      <c r="B17" s="97" t="s">
        <v>19</v>
      </c>
      <c r="C17" s="98"/>
      <c r="D17" s="98"/>
      <c r="E17" s="3">
        <v>1</v>
      </c>
      <c r="F17" s="5">
        <v>199.99</v>
      </c>
      <c r="G17" s="8"/>
      <c r="H17" s="3"/>
      <c r="I17" s="3"/>
      <c r="J17" s="27">
        <v>199.99</v>
      </c>
      <c r="K17" s="103" t="s">
        <v>104</v>
      </c>
      <c r="L17" s="103"/>
      <c r="M17" s="103"/>
      <c r="O17" s="98" t="s">
        <v>51</v>
      </c>
      <c r="P17" s="98"/>
      <c r="Q17" s="98"/>
      <c r="R17" s="3">
        <v>1</v>
      </c>
      <c r="S17" s="17">
        <v>8</v>
      </c>
      <c r="T17" s="17">
        <v>0</v>
      </c>
      <c r="U17" s="18">
        <v>0</v>
      </c>
      <c r="V17" s="3">
        <v>0</v>
      </c>
      <c r="W17" s="17">
        <f>SUM(S17:V17)*R17</f>
        <v>8</v>
      </c>
      <c r="X17" s="17">
        <v>8</v>
      </c>
      <c r="Y17" s="17">
        <f>R17*X17</f>
        <v>8</v>
      </c>
      <c r="Z17" s="17">
        <v>16</v>
      </c>
      <c r="AA17" s="19">
        <f>Z17*R17</f>
        <v>16</v>
      </c>
      <c r="AB17" s="119"/>
      <c r="AC17" s="120"/>
    </row>
    <row r="18" spans="2:29" x14ac:dyDescent="0.25">
      <c r="B18" s="97" t="s">
        <v>20</v>
      </c>
      <c r="C18" s="98"/>
      <c r="D18" s="98"/>
      <c r="E18" s="3">
        <v>1</v>
      </c>
      <c r="F18" s="4">
        <v>0</v>
      </c>
      <c r="G18" s="8">
        <v>59.99</v>
      </c>
      <c r="H18" s="3"/>
      <c r="I18" s="3">
        <v>12</v>
      </c>
      <c r="J18" s="27">
        <f t="shared" ref="J18:J24" si="7">G18*(H18+I18)</f>
        <v>719.88</v>
      </c>
      <c r="K18" s="103"/>
      <c r="L18" s="103"/>
      <c r="M18" s="103"/>
      <c r="O18" s="97" t="s">
        <v>56</v>
      </c>
      <c r="P18" s="98"/>
      <c r="Q18" s="98"/>
      <c r="R18" s="3">
        <v>5</v>
      </c>
      <c r="S18" s="17">
        <v>1</v>
      </c>
      <c r="T18" s="17">
        <v>1</v>
      </c>
      <c r="U18" s="18">
        <v>1</v>
      </c>
      <c r="V18" s="3">
        <v>0</v>
      </c>
      <c r="W18" s="17">
        <f t="shared" ref="W18:W22" si="8">SUM(S18:V18)*R18</f>
        <v>15</v>
      </c>
      <c r="X18" s="17">
        <v>16</v>
      </c>
      <c r="Y18" s="17">
        <f t="shared" ref="Y18:Y22" si="9">R18*X18</f>
        <v>80</v>
      </c>
      <c r="Z18" s="17">
        <v>16</v>
      </c>
      <c r="AA18" s="19">
        <f t="shared" ref="AA18:AA22" si="10">Z18*R18</f>
        <v>80</v>
      </c>
      <c r="AB18" s="119"/>
      <c r="AC18" s="120"/>
    </row>
    <row r="19" spans="2:29" x14ac:dyDescent="0.25">
      <c r="B19" s="97" t="s">
        <v>21</v>
      </c>
      <c r="C19" s="98"/>
      <c r="D19" s="98"/>
      <c r="E19" s="3">
        <v>1</v>
      </c>
      <c r="F19" s="4">
        <v>0</v>
      </c>
      <c r="G19" s="8">
        <v>19.989999999999998</v>
      </c>
      <c r="H19" s="3"/>
      <c r="I19" s="3">
        <v>12</v>
      </c>
      <c r="J19" s="27">
        <f t="shared" si="7"/>
        <v>239.88</v>
      </c>
      <c r="K19" s="103"/>
      <c r="L19" s="103"/>
      <c r="M19" s="103"/>
      <c r="O19" s="104" t="s">
        <v>55</v>
      </c>
      <c r="P19" s="122"/>
      <c r="Q19" s="123"/>
      <c r="R19" s="3">
        <v>5</v>
      </c>
      <c r="S19" s="17">
        <v>0</v>
      </c>
      <c r="T19" s="17">
        <v>1</v>
      </c>
      <c r="U19" s="18">
        <v>1</v>
      </c>
      <c r="V19" s="3">
        <v>0</v>
      </c>
      <c r="W19" s="17">
        <f t="shared" si="8"/>
        <v>10</v>
      </c>
      <c r="X19" s="21">
        <v>16</v>
      </c>
      <c r="Y19" s="17">
        <f t="shared" si="9"/>
        <v>80</v>
      </c>
      <c r="Z19" s="21">
        <v>16</v>
      </c>
      <c r="AA19" s="19">
        <f t="shared" si="10"/>
        <v>80</v>
      </c>
      <c r="AB19" s="119"/>
      <c r="AC19" s="120"/>
    </row>
    <row r="20" spans="2:29" x14ac:dyDescent="0.25">
      <c r="B20" s="97" t="s">
        <v>24</v>
      </c>
      <c r="C20" s="98"/>
      <c r="D20" s="98"/>
      <c r="E20" s="3">
        <v>1</v>
      </c>
      <c r="F20" s="4">
        <v>0</v>
      </c>
      <c r="G20" s="8"/>
      <c r="H20" s="3"/>
      <c r="I20" s="3"/>
      <c r="J20" s="27">
        <f t="shared" si="7"/>
        <v>0</v>
      </c>
      <c r="K20" s="103"/>
      <c r="L20" s="103"/>
      <c r="M20" s="103"/>
      <c r="O20" s="121" t="s">
        <v>52</v>
      </c>
      <c r="P20" s="121"/>
      <c r="Q20" s="121"/>
      <c r="R20" s="87">
        <v>0</v>
      </c>
      <c r="S20" s="85">
        <v>0</v>
      </c>
      <c r="T20" s="85">
        <v>1</v>
      </c>
      <c r="U20" s="85">
        <v>0</v>
      </c>
      <c r="V20" s="87">
        <v>0</v>
      </c>
      <c r="W20" s="85">
        <f t="shared" si="8"/>
        <v>0</v>
      </c>
      <c r="X20" s="85">
        <v>4</v>
      </c>
      <c r="Y20" s="85">
        <f t="shared" si="9"/>
        <v>0</v>
      </c>
      <c r="Z20" s="85">
        <v>1</v>
      </c>
      <c r="AA20" s="85">
        <f t="shared" si="10"/>
        <v>0</v>
      </c>
      <c r="AB20" s="119"/>
      <c r="AC20" s="120"/>
    </row>
    <row r="21" spans="2:29" x14ac:dyDescent="0.25">
      <c r="B21" s="97" t="s">
        <v>22</v>
      </c>
      <c r="C21" s="98"/>
      <c r="D21" s="98"/>
      <c r="E21" s="3">
        <v>1</v>
      </c>
      <c r="F21" s="4">
        <v>0</v>
      </c>
      <c r="G21" s="8"/>
      <c r="H21" s="3"/>
      <c r="I21" s="3"/>
      <c r="J21" s="27">
        <f t="shared" si="7"/>
        <v>0</v>
      </c>
      <c r="K21" s="103"/>
      <c r="L21" s="103"/>
      <c r="M21" s="103"/>
      <c r="O21" s="121" t="s">
        <v>53</v>
      </c>
      <c r="P21" s="121"/>
      <c r="Q21" s="121"/>
      <c r="R21" s="87">
        <v>0</v>
      </c>
      <c r="S21" s="85">
        <v>0</v>
      </c>
      <c r="T21" s="85">
        <v>1</v>
      </c>
      <c r="U21" s="85">
        <v>0</v>
      </c>
      <c r="V21" s="87">
        <v>0</v>
      </c>
      <c r="W21" s="85">
        <f t="shared" si="8"/>
        <v>0</v>
      </c>
      <c r="X21" s="85">
        <v>2</v>
      </c>
      <c r="Y21" s="85">
        <f t="shared" si="9"/>
        <v>0</v>
      </c>
      <c r="Z21" s="85">
        <v>1</v>
      </c>
      <c r="AA21" s="85">
        <f t="shared" si="10"/>
        <v>0</v>
      </c>
      <c r="AB21" s="119"/>
      <c r="AC21" s="120"/>
    </row>
    <row r="22" spans="2:29" x14ac:dyDescent="0.25">
      <c r="B22" s="97" t="s">
        <v>102</v>
      </c>
      <c r="C22" s="98"/>
      <c r="D22" s="98"/>
      <c r="E22" s="3">
        <v>1</v>
      </c>
      <c r="F22" s="4">
        <v>0</v>
      </c>
      <c r="G22" s="8"/>
      <c r="H22" s="3"/>
      <c r="I22" s="3"/>
      <c r="J22" s="27">
        <f t="shared" si="7"/>
        <v>0</v>
      </c>
      <c r="K22" s="103"/>
      <c r="L22" s="103"/>
      <c r="M22" s="103"/>
      <c r="O22" s="121" t="s">
        <v>64</v>
      </c>
      <c r="P22" s="121"/>
      <c r="Q22" s="121"/>
      <c r="R22" s="87">
        <v>0</v>
      </c>
      <c r="S22" s="85">
        <v>0</v>
      </c>
      <c r="T22" s="85">
        <v>0.5</v>
      </c>
      <c r="U22" s="85">
        <v>0</v>
      </c>
      <c r="V22" s="87">
        <v>0</v>
      </c>
      <c r="W22" s="85">
        <f t="shared" si="8"/>
        <v>0</v>
      </c>
      <c r="X22" s="85">
        <v>0.25</v>
      </c>
      <c r="Y22" s="85">
        <f t="shared" si="9"/>
        <v>0</v>
      </c>
      <c r="Z22" s="85">
        <v>0.25</v>
      </c>
      <c r="AA22" s="85">
        <f t="shared" si="10"/>
        <v>0</v>
      </c>
      <c r="AB22" s="119"/>
      <c r="AC22" s="120"/>
    </row>
    <row r="23" spans="2:29" x14ac:dyDescent="0.25">
      <c r="B23" s="97" t="s">
        <v>25</v>
      </c>
      <c r="C23" s="98"/>
      <c r="D23" s="98"/>
      <c r="E23" s="3">
        <v>1</v>
      </c>
      <c r="F23" s="4">
        <v>0</v>
      </c>
      <c r="G23" s="8"/>
      <c r="H23" s="3"/>
      <c r="I23" s="3"/>
      <c r="J23" s="27">
        <f t="shared" si="7"/>
        <v>0</v>
      </c>
      <c r="K23" s="103"/>
      <c r="L23" s="103"/>
      <c r="M23" s="103"/>
      <c r="O23" s="110" t="s">
        <v>57</v>
      </c>
      <c r="P23" s="110"/>
      <c r="Q23" s="110"/>
      <c r="R23" s="20">
        <f t="shared" ref="R23:AA23" si="11">SUM(R10:R22)</f>
        <v>11</v>
      </c>
      <c r="S23" s="20">
        <f t="shared" si="11"/>
        <v>11</v>
      </c>
      <c r="T23" s="20">
        <f t="shared" si="11"/>
        <v>12.5</v>
      </c>
      <c r="U23" s="20">
        <f t="shared" si="11"/>
        <v>6</v>
      </c>
      <c r="V23" s="20">
        <f t="shared" si="11"/>
        <v>2</v>
      </c>
      <c r="W23" s="20">
        <f t="shared" si="11"/>
        <v>33</v>
      </c>
      <c r="X23" s="20">
        <f t="shared" si="11"/>
        <v>68.25</v>
      </c>
      <c r="Y23" s="20">
        <f t="shared" si="11"/>
        <v>168</v>
      </c>
      <c r="Z23" s="20">
        <f t="shared" si="11"/>
        <v>75.25</v>
      </c>
      <c r="AA23" s="26">
        <f t="shared" si="11"/>
        <v>176</v>
      </c>
      <c r="AB23" s="119"/>
      <c r="AC23" s="120"/>
    </row>
    <row r="24" spans="2:29" x14ac:dyDescent="0.25">
      <c r="B24" s="97" t="s">
        <v>26</v>
      </c>
      <c r="C24" s="98"/>
      <c r="D24" s="98"/>
      <c r="E24" s="3">
        <v>1</v>
      </c>
      <c r="F24" s="4">
        <v>0</v>
      </c>
      <c r="G24" s="8"/>
      <c r="H24" s="3"/>
      <c r="I24" s="3"/>
      <c r="J24" s="27">
        <f t="shared" si="7"/>
        <v>0</v>
      </c>
      <c r="K24" s="103"/>
      <c r="L24" s="103"/>
      <c r="M24" s="103"/>
      <c r="Q24" s="1"/>
      <c r="Z24"/>
    </row>
    <row r="25" spans="2:29" x14ac:dyDescent="0.25">
      <c r="B25" s="97" t="s">
        <v>103</v>
      </c>
      <c r="C25" s="97"/>
      <c r="D25" s="97"/>
      <c r="E25" s="3">
        <v>1</v>
      </c>
      <c r="F25" s="4">
        <v>199</v>
      </c>
      <c r="G25" s="8"/>
      <c r="H25" s="3"/>
      <c r="I25" s="3"/>
      <c r="J25" s="27">
        <v>199</v>
      </c>
      <c r="K25" s="103" t="s">
        <v>104</v>
      </c>
      <c r="L25" s="103"/>
      <c r="M25" s="103"/>
      <c r="O25" s="124" t="s">
        <v>299</v>
      </c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</row>
    <row r="26" spans="2:29" x14ac:dyDescent="0.25">
      <c r="B26" s="97" t="s">
        <v>105</v>
      </c>
      <c r="C26" s="97"/>
      <c r="D26" s="97"/>
      <c r="E26" s="3">
        <v>1</v>
      </c>
      <c r="F26" s="4">
        <v>0</v>
      </c>
      <c r="G26" s="8">
        <v>35</v>
      </c>
      <c r="H26" s="3"/>
      <c r="I26" s="3">
        <v>12</v>
      </c>
      <c r="J26" s="27">
        <f>G26*I26</f>
        <v>420</v>
      </c>
      <c r="K26" s="103"/>
      <c r="L26" s="103"/>
      <c r="M26" s="103"/>
      <c r="O26" s="125" t="s">
        <v>11</v>
      </c>
      <c r="P26" s="125"/>
      <c r="Q26" s="125"/>
      <c r="R26" s="10" t="s">
        <v>48</v>
      </c>
      <c r="S26" s="10" t="s">
        <v>49</v>
      </c>
      <c r="T26" s="6" t="s">
        <v>50</v>
      </c>
      <c r="U26" s="10" t="s">
        <v>222</v>
      </c>
      <c r="V26" s="10" t="s">
        <v>66</v>
      </c>
      <c r="W26" s="14" t="s">
        <v>58</v>
      </c>
      <c r="X26" s="14" t="s">
        <v>67</v>
      </c>
      <c r="Y26" s="115" t="s">
        <v>14</v>
      </c>
      <c r="Z26" s="116"/>
      <c r="AA26" s="116"/>
      <c r="AB26" s="116"/>
      <c r="AC26" s="116"/>
    </row>
    <row r="27" spans="2:29" x14ac:dyDescent="0.25">
      <c r="B27" s="97" t="s">
        <v>170</v>
      </c>
      <c r="C27" s="97"/>
      <c r="D27" s="97"/>
      <c r="E27" s="3">
        <v>1</v>
      </c>
      <c r="F27" s="4">
        <v>613</v>
      </c>
      <c r="G27" s="8"/>
      <c r="H27" s="3"/>
      <c r="I27" s="3"/>
      <c r="J27" s="27">
        <v>302</v>
      </c>
      <c r="K27" s="103"/>
      <c r="L27" s="103"/>
      <c r="M27" s="103"/>
      <c r="O27" s="126" t="s">
        <v>212</v>
      </c>
      <c r="P27" s="126"/>
      <c r="Q27" s="126"/>
      <c r="R27" s="28">
        <v>4</v>
      </c>
      <c r="S27" s="28">
        <v>0</v>
      </c>
      <c r="T27" s="28">
        <v>0</v>
      </c>
      <c r="U27" s="29">
        <v>4</v>
      </c>
      <c r="V27" s="28">
        <f>(SUM(R27:U27))</f>
        <v>8</v>
      </c>
      <c r="W27" s="28">
        <v>0</v>
      </c>
      <c r="X27" s="28">
        <v>0</v>
      </c>
      <c r="Y27" s="117" t="s">
        <v>48</v>
      </c>
      <c r="Z27" s="117"/>
      <c r="AA27" s="117"/>
      <c r="AB27" s="117"/>
      <c r="AC27" s="117"/>
    </row>
    <row r="28" spans="2:29" x14ac:dyDescent="0.25">
      <c r="B28" s="97" t="s">
        <v>172</v>
      </c>
      <c r="C28" s="97"/>
      <c r="D28" s="97"/>
      <c r="E28" s="3">
        <v>1</v>
      </c>
      <c r="F28" s="4">
        <v>924</v>
      </c>
      <c r="G28" s="8"/>
      <c r="H28" s="3"/>
      <c r="I28" s="3"/>
      <c r="J28" s="27">
        <v>621</v>
      </c>
      <c r="K28" s="103"/>
      <c r="L28" s="103"/>
      <c r="M28" s="103"/>
      <c r="O28" s="126" t="s">
        <v>225</v>
      </c>
      <c r="P28" s="126"/>
      <c r="Q28" s="126"/>
      <c r="R28" s="28">
        <v>4</v>
      </c>
      <c r="S28" s="28">
        <v>4</v>
      </c>
      <c r="T28" s="28">
        <v>6</v>
      </c>
      <c r="U28" s="29">
        <v>2</v>
      </c>
      <c r="V28" s="28">
        <f t="shared" ref="V28:V31" si="12">(SUM(R28:U28))</f>
        <v>16</v>
      </c>
      <c r="W28" s="28">
        <v>0</v>
      </c>
      <c r="X28" s="28">
        <v>0</v>
      </c>
      <c r="Y28" s="117" t="s">
        <v>258</v>
      </c>
      <c r="Z28" s="117"/>
      <c r="AA28" s="117"/>
      <c r="AB28" s="117"/>
      <c r="AC28" s="117"/>
    </row>
    <row r="29" spans="2:29" x14ac:dyDescent="0.25">
      <c r="B29" s="97" t="s">
        <v>171</v>
      </c>
      <c r="C29" s="97"/>
      <c r="D29" s="97"/>
      <c r="E29" s="3">
        <v>1</v>
      </c>
      <c r="F29" s="4">
        <v>329</v>
      </c>
      <c r="G29" s="8"/>
      <c r="H29" s="3"/>
      <c r="I29" s="3"/>
      <c r="J29" s="27">
        <v>193.99</v>
      </c>
      <c r="K29" s="103"/>
      <c r="L29" s="103"/>
      <c r="M29" s="103"/>
      <c r="O29" s="126" t="s">
        <v>272</v>
      </c>
      <c r="P29" s="126"/>
      <c r="Q29" s="126"/>
      <c r="R29" s="28">
        <v>0</v>
      </c>
      <c r="S29" s="28">
        <v>2</v>
      </c>
      <c r="T29" s="28">
        <v>0</v>
      </c>
      <c r="U29" s="29">
        <v>0</v>
      </c>
      <c r="V29" s="28">
        <f t="shared" si="12"/>
        <v>2</v>
      </c>
      <c r="W29" s="28">
        <v>0</v>
      </c>
      <c r="X29" s="28">
        <v>0</v>
      </c>
      <c r="Y29" s="117" t="s">
        <v>293</v>
      </c>
      <c r="Z29" s="117"/>
      <c r="AA29" s="117"/>
      <c r="AB29" s="117"/>
      <c r="AC29" s="117"/>
    </row>
    <row r="30" spans="2:29" x14ac:dyDescent="0.25">
      <c r="B30" s="104" t="s">
        <v>173</v>
      </c>
      <c r="C30" s="105"/>
      <c r="D30" s="106"/>
      <c r="E30" s="3">
        <v>1</v>
      </c>
      <c r="F30" s="4">
        <v>329</v>
      </c>
      <c r="G30" s="8"/>
      <c r="H30" s="3"/>
      <c r="I30" s="3"/>
      <c r="J30" s="27">
        <v>53</v>
      </c>
      <c r="K30" s="103"/>
      <c r="L30" s="103"/>
      <c r="M30" s="103"/>
      <c r="O30" s="126" t="s">
        <v>289</v>
      </c>
      <c r="P30" s="126"/>
      <c r="Q30" s="126"/>
      <c r="R30" s="28">
        <v>0</v>
      </c>
      <c r="S30" s="28">
        <v>4</v>
      </c>
      <c r="T30" s="28">
        <v>4</v>
      </c>
      <c r="U30" s="29">
        <v>0</v>
      </c>
      <c r="V30" s="28">
        <f t="shared" si="12"/>
        <v>8</v>
      </c>
      <c r="W30" s="28">
        <v>0</v>
      </c>
      <c r="X30" s="28">
        <v>0</v>
      </c>
      <c r="Y30" s="117" t="s">
        <v>294</v>
      </c>
      <c r="Z30" s="117"/>
      <c r="AA30" s="117"/>
      <c r="AB30" s="117"/>
      <c r="AC30" s="117"/>
    </row>
    <row r="31" spans="2:29" x14ac:dyDescent="0.25">
      <c r="B31" s="97" t="s">
        <v>107</v>
      </c>
      <c r="C31" s="97"/>
      <c r="D31" s="97"/>
      <c r="E31" s="3">
        <v>1</v>
      </c>
      <c r="F31" s="4">
        <v>776</v>
      </c>
      <c r="G31" s="8"/>
      <c r="H31" s="3"/>
      <c r="I31" s="3"/>
      <c r="J31" s="27">
        <v>0</v>
      </c>
      <c r="K31" s="103"/>
      <c r="L31" s="103"/>
      <c r="M31" s="103"/>
      <c r="O31" s="126" t="s">
        <v>290</v>
      </c>
      <c r="P31" s="126"/>
      <c r="Q31" s="126"/>
      <c r="R31" s="28">
        <v>4</v>
      </c>
      <c r="S31" s="28">
        <v>0</v>
      </c>
      <c r="T31" s="28">
        <v>0</v>
      </c>
      <c r="U31" s="29">
        <v>0</v>
      </c>
      <c r="V31" s="28">
        <f t="shared" si="12"/>
        <v>4</v>
      </c>
      <c r="W31" s="93">
        <v>0</v>
      </c>
      <c r="X31" s="93">
        <v>0</v>
      </c>
      <c r="Y31" s="117" t="s">
        <v>48</v>
      </c>
      <c r="Z31" s="117"/>
      <c r="AA31" s="117"/>
      <c r="AB31" s="117"/>
      <c r="AC31" s="117"/>
    </row>
    <row r="32" spans="2:29" x14ac:dyDescent="0.25">
      <c r="B32" s="97" t="s">
        <v>108</v>
      </c>
      <c r="C32" s="97"/>
      <c r="D32" s="97"/>
      <c r="E32" s="3">
        <v>1</v>
      </c>
      <c r="F32" s="4">
        <v>65</v>
      </c>
      <c r="G32" s="8"/>
      <c r="H32" s="3"/>
      <c r="I32" s="3"/>
      <c r="J32" s="27">
        <v>0</v>
      </c>
      <c r="K32" s="103"/>
      <c r="L32" s="103"/>
      <c r="M32" s="103"/>
      <c r="O32" s="121" t="s">
        <v>292</v>
      </c>
      <c r="P32" s="121"/>
      <c r="Q32" s="121"/>
      <c r="R32" s="85">
        <v>0</v>
      </c>
      <c r="S32" s="85">
        <v>0</v>
      </c>
      <c r="T32" s="85">
        <v>0</v>
      </c>
      <c r="U32" s="87">
        <v>0</v>
      </c>
      <c r="V32" s="85">
        <f t="shared" ref="V32" si="13">(SUM(R32:U32))</f>
        <v>0</v>
      </c>
      <c r="W32" s="94">
        <v>8</v>
      </c>
      <c r="X32" s="94">
        <v>0</v>
      </c>
      <c r="Y32" s="141"/>
      <c r="Z32" s="141"/>
      <c r="AA32" s="141"/>
      <c r="AB32" s="141"/>
      <c r="AC32" s="141"/>
    </row>
    <row r="33" spans="2:29" x14ac:dyDescent="0.25">
      <c r="B33" s="97" t="s">
        <v>213</v>
      </c>
      <c r="C33" s="98"/>
      <c r="D33" s="98"/>
      <c r="E33" s="3">
        <v>1</v>
      </c>
      <c r="F33" s="4">
        <v>0</v>
      </c>
      <c r="G33" s="8">
        <v>15.99</v>
      </c>
      <c r="H33" s="3"/>
      <c r="I33" s="3">
        <v>12</v>
      </c>
      <c r="J33" s="27">
        <f>G33*(H33+I33)</f>
        <v>191.88</v>
      </c>
      <c r="K33" s="103"/>
      <c r="L33" s="103"/>
      <c r="M33" s="103"/>
      <c r="O33" s="97"/>
      <c r="P33" s="98"/>
      <c r="Q33" s="98"/>
      <c r="R33" s="17"/>
      <c r="S33" s="17"/>
      <c r="T33" s="18"/>
      <c r="U33" s="3"/>
      <c r="V33" s="17"/>
      <c r="W33" s="17"/>
      <c r="X33" s="17"/>
      <c r="Y33" s="118"/>
      <c r="Z33" s="118"/>
      <c r="AA33" s="118"/>
      <c r="AB33" s="118"/>
      <c r="AC33" s="118"/>
    </row>
    <row r="34" spans="2:29" x14ac:dyDescent="0.25">
      <c r="B34" s="97" t="s">
        <v>215</v>
      </c>
      <c r="C34" s="98"/>
      <c r="D34" s="98"/>
      <c r="E34" s="3">
        <v>1</v>
      </c>
      <c r="F34" s="4">
        <v>0</v>
      </c>
      <c r="G34" s="8">
        <v>119.99</v>
      </c>
      <c r="H34" s="3"/>
      <c r="I34" s="3">
        <v>12</v>
      </c>
      <c r="J34" s="27">
        <v>119.99</v>
      </c>
      <c r="K34" s="103" t="s">
        <v>104</v>
      </c>
      <c r="L34" s="103"/>
      <c r="M34" s="103"/>
      <c r="O34" s="97"/>
      <c r="P34" s="98"/>
      <c r="Q34" s="98"/>
      <c r="R34" s="17"/>
      <c r="S34" s="17"/>
      <c r="T34" s="18"/>
      <c r="U34" s="3"/>
      <c r="V34" s="17"/>
      <c r="W34" s="17"/>
      <c r="X34" s="17"/>
      <c r="Y34" s="118"/>
      <c r="Z34" s="118"/>
      <c r="AA34" s="118"/>
      <c r="AB34" s="118"/>
      <c r="AC34" s="118"/>
    </row>
    <row r="35" spans="2:29" x14ac:dyDescent="0.25">
      <c r="B35" s="97" t="s">
        <v>32</v>
      </c>
      <c r="C35" s="98"/>
      <c r="D35" s="98"/>
      <c r="E35" s="3">
        <v>1</v>
      </c>
      <c r="F35" s="4">
        <v>0</v>
      </c>
      <c r="G35" s="8">
        <v>59.99</v>
      </c>
      <c r="H35" s="3"/>
      <c r="I35" s="3">
        <v>3</v>
      </c>
      <c r="J35" s="27">
        <f>G35*(H35+I35)</f>
        <v>179.97</v>
      </c>
      <c r="K35" s="103"/>
      <c r="L35" s="103"/>
      <c r="M35" s="103"/>
      <c r="O35" s="97"/>
      <c r="P35" s="98"/>
      <c r="Q35" s="98"/>
      <c r="R35" s="17"/>
      <c r="S35" s="17"/>
      <c r="T35" s="18"/>
      <c r="U35" s="3"/>
      <c r="V35" s="17"/>
      <c r="W35" s="17"/>
      <c r="X35" s="17"/>
      <c r="Y35" s="118"/>
      <c r="Z35" s="118"/>
      <c r="AA35" s="118"/>
      <c r="AB35" s="118"/>
      <c r="AC35" s="118"/>
    </row>
    <row r="36" spans="2:29" x14ac:dyDescent="0.25">
      <c r="B36" s="97" t="s">
        <v>221</v>
      </c>
      <c r="C36" s="98"/>
      <c r="D36" s="98"/>
      <c r="E36" s="3">
        <v>1</v>
      </c>
      <c r="F36" s="4">
        <v>86.18</v>
      </c>
      <c r="G36" s="8">
        <v>0</v>
      </c>
      <c r="H36" s="3"/>
      <c r="I36" s="3"/>
      <c r="J36" s="27">
        <v>86.18</v>
      </c>
      <c r="K36" s="103"/>
      <c r="L36" s="103"/>
      <c r="M36" s="103"/>
      <c r="O36" s="97"/>
      <c r="P36" s="98"/>
      <c r="Q36" s="98"/>
      <c r="R36" s="17"/>
      <c r="S36" s="17"/>
      <c r="T36" s="18"/>
      <c r="U36" s="17"/>
      <c r="V36" s="17"/>
      <c r="W36" s="17"/>
      <c r="X36" s="17"/>
      <c r="Y36" s="118"/>
      <c r="Z36" s="118"/>
      <c r="AA36" s="118"/>
      <c r="AB36" s="118"/>
      <c r="AC36" s="118"/>
    </row>
    <row r="37" spans="2:29" x14ac:dyDescent="0.25">
      <c r="B37" s="97" t="s">
        <v>223</v>
      </c>
      <c r="C37" s="98"/>
      <c r="D37" s="98"/>
      <c r="E37" s="3">
        <v>1</v>
      </c>
      <c r="F37" s="4">
        <v>300</v>
      </c>
      <c r="G37" s="8">
        <v>0</v>
      </c>
      <c r="H37" s="3"/>
      <c r="I37" s="3"/>
      <c r="J37" s="27">
        <v>193.94</v>
      </c>
      <c r="K37" s="103"/>
      <c r="L37" s="103"/>
      <c r="M37" s="103"/>
      <c r="O37" s="97"/>
      <c r="P37" s="98"/>
      <c r="Q37" s="98"/>
      <c r="R37" s="19"/>
      <c r="S37" s="17"/>
      <c r="T37" s="18"/>
      <c r="U37" s="17"/>
      <c r="V37" s="17"/>
      <c r="W37" s="17"/>
      <c r="X37" s="17"/>
      <c r="Y37" s="118"/>
      <c r="Z37" s="118"/>
      <c r="AA37" s="118"/>
      <c r="AB37" s="118"/>
      <c r="AC37" s="118"/>
    </row>
    <row r="38" spans="2:29" x14ac:dyDescent="0.25">
      <c r="B38" s="97" t="s">
        <v>224</v>
      </c>
      <c r="C38" s="98"/>
      <c r="D38" s="98"/>
      <c r="E38" s="3">
        <v>1</v>
      </c>
      <c r="F38" s="4">
        <v>20</v>
      </c>
      <c r="G38" s="8">
        <v>0</v>
      </c>
      <c r="H38" s="3"/>
      <c r="I38" s="3"/>
      <c r="J38" s="27">
        <v>20</v>
      </c>
      <c r="K38" s="103"/>
      <c r="L38" s="103"/>
      <c r="M38" s="103"/>
      <c r="O38" s="97"/>
      <c r="P38" s="98"/>
      <c r="Q38" s="98"/>
      <c r="R38" s="17"/>
      <c r="S38" s="17"/>
      <c r="T38" s="18"/>
      <c r="U38" s="17"/>
      <c r="V38" s="17"/>
      <c r="W38" s="17"/>
      <c r="X38" s="17"/>
      <c r="Y38" s="118"/>
      <c r="Z38" s="118"/>
      <c r="AA38" s="118"/>
      <c r="AB38" s="118"/>
      <c r="AC38" s="118"/>
    </row>
    <row r="39" spans="2:29" x14ac:dyDescent="0.25">
      <c r="B39" s="97" t="s">
        <v>234</v>
      </c>
      <c r="C39" s="98"/>
      <c r="D39" s="98"/>
      <c r="E39" s="3">
        <v>1</v>
      </c>
      <c r="F39" s="4">
        <v>376.05</v>
      </c>
      <c r="G39" s="8">
        <v>0</v>
      </c>
      <c r="H39" s="3"/>
      <c r="I39" s="3"/>
      <c r="J39" s="27">
        <v>376.05</v>
      </c>
      <c r="K39" s="103"/>
      <c r="L39" s="103"/>
      <c r="M39" s="103"/>
      <c r="O39" s="97"/>
      <c r="P39" s="98"/>
      <c r="Q39" s="98"/>
      <c r="R39" s="17"/>
      <c r="S39" s="17"/>
      <c r="T39" s="18"/>
      <c r="U39" s="17"/>
      <c r="V39" s="17"/>
      <c r="W39" s="17"/>
      <c r="X39" s="17"/>
      <c r="Y39" s="118"/>
      <c r="Z39" s="118"/>
      <c r="AA39" s="118"/>
      <c r="AB39" s="118"/>
      <c r="AC39" s="118"/>
    </row>
    <row r="40" spans="2:29" x14ac:dyDescent="0.25">
      <c r="B40" s="97" t="s">
        <v>251</v>
      </c>
      <c r="C40" s="98"/>
      <c r="D40" s="98"/>
      <c r="E40" s="3">
        <v>1</v>
      </c>
      <c r="F40" s="4">
        <v>0</v>
      </c>
      <c r="G40" s="8">
        <v>9.9499999999999993</v>
      </c>
      <c r="H40" s="3"/>
      <c r="I40" s="3">
        <v>12</v>
      </c>
      <c r="J40" s="27">
        <f>G40*I40</f>
        <v>119.39999999999999</v>
      </c>
      <c r="K40" s="103"/>
      <c r="L40" s="103"/>
      <c r="M40" s="103"/>
      <c r="O40" s="97"/>
      <c r="P40" s="98"/>
      <c r="Q40" s="98"/>
      <c r="R40" s="17"/>
      <c r="S40" s="17"/>
      <c r="T40" s="18"/>
      <c r="U40" s="17"/>
      <c r="V40" s="17"/>
      <c r="W40" s="17"/>
      <c r="X40" s="17"/>
      <c r="Y40" s="118"/>
      <c r="Z40" s="118"/>
      <c r="AA40" s="118"/>
      <c r="AB40" s="118"/>
      <c r="AC40" s="118"/>
    </row>
    <row r="41" spans="2:29" x14ac:dyDescent="0.25">
      <c r="B41" s="97" t="s">
        <v>255</v>
      </c>
      <c r="C41" s="98"/>
      <c r="D41" s="98"/>
      <c r="E41" s="3">
        <v>1</v>
      </c>
      <c r="F41" s="4">
        <v>0</v>
      </c>
      <c r="G41" s="8">
        <v>9.99</v>
      </c>
      <c r="H41" s="3"/>
      <c r="I41" s="3">
        <v>12</v>
      </c>
      <c r="J41" s="27">
        <f>G41*I41</f>
        <v>119.88</v>
      </c>
      <c r="K41" s="103"/>
      <c r="L41" s="103"/>
      <c r="M41" s="103"/>
      <c r="O41" s="97"/>
      <c r="P41" s="98"/>
      <c r="Q41" s="98"/>
      <c r="R41" s="17"/>
      <c r="S41" s="17"/>
      <c r="T41" s="18"/>
      <c r="U41" s="17"/>
      <c r="V41" s="17"/>
      <c r="W41" s="17"/>
      <c r="X41" s="17"/>
      <c r="Y41" s="118"/>
      <c r="Z41" s="118"/>
      <c r="AA41" s="118"/>
      <c r="AB41" s="118"/>
      <c r="AC41" s="118"/>
    </row>
    <row r="42" spans="2:29" x14ac:dyDescent="0.25">
      <c r="B42" s="97" t="s">
        <v>252</v>
      </c>
      <c r="C42" s="98"/>
      <c r="D42" s="98"/>
      <c r="E42" s="3">
        <v>1</v>
      </c>
      <c r="F42" s="4">
        <v>60</v>
      </c>
      <c r="G42" s="8">
        <v>0</v>
      </c>
      <c r="H42" s="3"/>
      <c r="I42" s="3"/>
      <c r="J42" s="27">
        <v>60</v>
      </c>
      <c r="K42" s="103"/>
      <c r="L42" s="103"/>
      <c r="M42" s="103"/>
      <c r="O42" s="110" t="s">
        <v>57</v>
      </c>
      <c r="P42" s="110"/>
      <c r="Q42" s="110"/>
      <c r="R42" s="20">
        <f t="shared" ref="R42:X42" si="14">SUM(R27:R41)</f>
        <v>12</v>
      </c>
      <c r="S42" s="20">
        <f t="shared" si="14"/>
        <v>10</v>
      </c>
      <c r="T42" s="20">
        <f t="shared" si="14"/>
        <v>10</v>
      </c>
      <c r="U42" s="20">
        <f t="shared" si="14"/>
        <v>6</v>
      </c>
      <c r="V42" s="20">
        <f t="shared" si="14"/>
        <v>38</v>
      </c>
      <c r="W42" s="20">
        <f t="shared" si="14"/>
        <v>8</v>
      </c>
      <c r="X42" s="20">
        <f t="shared" si="14"/>
        <v>0</v>
      </c>
      <c r="Y42" s="118"/>
      <c r="Z42" s="118"/>
      <c r="AA42" s="118"/>
      <c r="AB42" s="118"/>
      <c r="AC42" s="118"/>
    </row>
    <row r="43" spans="2:29" x14ac:dyDescent="0.25">
      <c r="B43" s="97" t="s">
        <v>295</v>
      </c>
      <c r="C43" s="98"/>
      <c r="D43" s="98"/>
      <c r="E43" s="3">
        <v>1</v>
      </c>
      <c r="F43" s="4">
        <v>0</v>
      </c>
      <c r="G43" s="8">
        <v>34.950000000000003</v>
      </c>
      <c r="H43" s="3"/>
      <c r="I43" s="3">
        <v>12</v>
      </c>
      <c r="J43" s="27">
        <f>G43*I43</f>
        <v>419.40000000000003</v>
      </c>
      <c r="K43" s="103"/>
      <c r="L43" s="103"/>
      <c r="M43" s="103"/>
      <c r="R43"/>
      <c r="S43"/>
      <c r="T43"/>
      <c r="U43"/>
      <c r="V43"/>
      <c r="W43"/>
      <c r="X43"/>
      <c r="Y43"/>
      <c r="Z43"/>
    </row>
    <row r="44" spans="2:29" x14ac:dyDescent="0.25">
      <c r="B44" s="97" t="s">
        <v>296</v>
      </c>
      <c r="C44" s="98"/>
      <c r="D44" s="98"/>
      <c r="E44" s="3">
        <v>1</v>
      </c>
      <c r="F44" s="4">
        <v>0</v>
      </c>
      <c r="G44" s="8">
        <v>599.4</v>
      </c>
      <c r="H44" s="3"/>
      <c r="I44" s="3">
        <v>1</v>
      </c>
      <c r="J44" s="27">
        <f>G44*I44</f>
        <v>599.4</v>
      </c>
      <c r="K44" s="103" t="s">
        <v>104</v>
      </c>
      <c r="L44" s="103"/>
      <c r="M44" s="103"/>
      <c r="O44" s="149" t="s">
        <v>132</v>
      </c>
      <c r="P44" s="149"/>
      <c r="Q44" s="149"/>
      <c r="R44" s="149"/>
      <c r="S44" s="149"/>
      <c r="T44" s="149" t="s">
        <v>150</v>
      </c>
      <c r="U44" s="149"/>
      <c r="V44" s="149"/>
      <c r="W44" s="149"/>
      <c r="X44" s="149"/>
      <c r="Z44"/>
    </row>
    <row r="45" spans="2:29" x14ac:dyDescent="0.25">
      <c r="B45" s="110" t="s">
        <v>27</v>
      </c>
      <c r="C45" s="110"/>
      <c r="D45" s="110"/>
      <c r="E45" s="110"/>
      <c r="F45" s="4">
        <f>SUM(F10:F32)</f>
        <v>11398.99</v>
      </c>
      <c r="G45" s="8"/>
      <c r="H45" s="3"/>
      <c r="I45" s="3"/>
      <c r="J45" s="27">
        <f>SUM(J10:J44)</f>
        <v>5434.8299999999981</v>
      </c>
      <c r="K45" s="103"/>
      <c r="L45" s="103"/>
      <c r="M45" s="103"/>
      <c r="O45" s="92"/>
      <c r="P45" s="92"/>
      <c r="Q45" s="92"/>
      <c r="R45" s="92"/>
      <c r="S45" s="92"/>
      <c r="T45" s="92"/>
      <c r="U45" s="92"/>
      <c r="V45" s="92"/>
      <c r="W45" s="92"/>
      <c r="X45" s="92"/>
      <c r="Z45"/>
    </row>
    <row r="46" spans="2:29" x14ac:dyDescent="0.25">
      <c r="K46" s="11"/>
      <c r="O46" s="109" t="s">
        <v>128</v>
      </c>
      <c r="P46" s="109"/>
      <c r="Q46" s="2" t="s">
        <v>131</v>
      </c>
      <c r="R46" s="2" t="s">
        <v>129</v>
      </c>
      <c r="S46" s="2" t="s">
        <v>130</v>
      </c>
      <c r="T46" s="109" t="s">
        <v>128</v>
      </c>
      <c r="U46" s="109"/>
      <c r="V46" s="2" t="s">
        <v>260</v>
      </c>
      <c r="W46" s="2" t="s">
        <v>130</v>
      </c>
      <c r="X46" s="2" t="s">
        <v>259</v>
      </c>
      <c r="Z46"/>
    </row>
    <row r="47" spans="2:29" x14ac:dyDescent="0.25">
      <c r="B47" s="124" t="s">
        <v>30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O47" s="100" t="s">
        <v>229</v>
      </c>
      <c r="P47" s="101"/>
      <c r="Q47" s="3">
        <v>20.89</v>
      </c>
      <c r="R47" s="42">
        <v>5000</v>
      </c>
      <c r="S47" s="90">
        <f>(Q47*R47)/1000</f>
        <v>104.45</v>
      </c>
      <c r="T47" s="100" t="s">
        <v>149</v>
      </c>
      <c r="U47" s="101"/>
      <c r="V47" s="3"/>
      <c r="W47" s="42"/>
      <c r="X47" s="45"/>
      <c r="Z47"/>
    </row>
    <row r="48" spans="2:29" x14ac:dyDescent="0.25">
      <c r="B48" s="148" t="s">
        <v>11</v>
      </c>
      <c r="C48" s="148"/>
      <c r="D48" s="148"/>
      <c r="E48" s="32" t="s">
        <v>12</v>
      </c>
      <c r="F48" s="32" t="s">
        <v>13</v>
      </c>
      <c r="G48" s="6" t="s">
        <v>33</v>
      </c>
      <c r="H48" s="6" t="s">
        <v>40</v>
      </c>
      <c r="I48" s="9" t="s">
        <v>41</v>
      </c>
      <c r="J48" s="33" t="s">
        <v>27</v>
      </c>
      <c r="K48" s="34" t="s">
        <v>43</v>
      </c>
      <c r="L48" s="113" t="s">
        <v>14</v>
      </c>
      <c r="M48" s="114"/>
      <c r="O48" s="100" t="s">
        <v>228</v>
      </c>
      <c r="P48" s="101"/>
      <c r="Q48" s="3">
        <v>20.89</v>
      </c>
      <c r="R48" s="42">
        <v>2500</v>
      </c>
      <c r="S48" s="90">
        <f>(Q48*R48)/1000</f>
        <v>52.225000000000001</v>
      </c>
      <c r="T48" s="107" t="s">
        <v>151</v>
      </c>
      <c r="U48" s="108"/>
      <c r="V48" s="3"/>
      <c r="W48" s="42"/>
      <c r="X48" s="45"/>
      <c r="Z48"/>
    </row>
    <row r="49" spans="2:26" x14ac:dyDescent="0.25">
      <c r="B49" s="111" t="s">
        <v>174</v>
      </c>
      <c r="C49" s="112"/>
      <c r="D49" s="112"/>
      <c r="E49" s="3">
        <v>1</v>
      </c>
      <c r="F49" s="35">
        <v>16000</v>
      </c>
      <c r="G49" s="3"/>
      <c r="H49" s="3"/>
      <c r="I49" s="3"/>
      <c r="J49" s="4">
        <v>0</v>
      </c>
      <c r="K49" s="36">
        <v>0</v>
      </c>
      <c r="L49" s="103" t="s">
        <v>47</v>
      </c>
      <c r="M49" s="99"/>
      <c r="O49" s="101" t="s">
        <v>210</v>
      </c>
      <c r="P49" s="101"/>
      <c r="Q49" s="3">
        <v>12</v>
      </c>
      <c r="R49" s="42">
        <v>5000</v>
      </c>
      <c r="S49" s="90">
        <f t="shared" ref="S49:S51" si="15">(Q49*R49)/1000</f>
        <v>60</v>
      </c>
      <c r="T49" s="107" t="s">
        <v>226</v>
      </c>
      <c r="U49" s="108"/>
      <c r="V49" s="3"/>
      <c r="W49" s="42"/>
      <c r="X49" s="45"/>
      <c r="Z49"/>
    </row>
    <row r="50" spans="2:26" x14ac:dyDescent="0.25">
      <c r="B50" s="111" t="s">
        <v>153</v>
      </c>
      <c r="C50" s="112"/>
      <c r="D50" s="112"/>
      <c r="E50" s="3">
        <v>1</v>
      </c>
      <c r="F50" s="35">
        <v>4495</v>
      </c>
      <c r="G50" s="3"/>
      <c r="H50" s="3"/>
      <c r="I50" s="3"/>
      <c r="J50" s="4">
        <v>0</v>
      </c>
      <c r="K50" s="36">
        <v>0</v>
      </c>
      <c r="L50" s="103" t="s">
        <v>47</v>
      </c>
      <c r="M50" s="99"/>
      <c r="O50" s="101" t="s">
        <v>209</v>
      </c>
      <c r="P50" s="101"/>
      <c r="Q50" s="3">
        <v>48</v>
      </c>
      <c r="R50" s="42">
        <v>2000</v>
      </c>
      <c r="S50" s="90">
        <f t="shared" ref="S50" si="16">(Q50*R50)/1000</f>
        <v>96</v>
      </c>
      <c r="T50" s="107" t="s">
        <v>188</v>
      </c>
      <c r="U50" s="108"/>
      <c r="V50" s="3"/>
      <c r="W50" s="42"/>
      <c r="X50" s="45"/>
    </row>
    <row r="51" spans="2:26" x14ac:dyDescent="0.25">
      <c r="B51" s="97" t="s">
        <v>100</v>
      </c>
      <c r="C51" s="98"/>
      <c r="D51" s="98"/>
      <c r="E51" s="3">
        <v>1</v>
      </c>
      <c r="F51" s="4">
        <v>3500</v>
      </c>
      <c r="G51" s="8">
        <v>0</v>
      </c>
      <c r="H51" s="3"/>
      <c r="I51" s="3"/>
      <c r="J51" s="7">
        <f t="shared" ref="J51:J63" si="17">G51*(H51+I51)</f>
        <v>0</v>
      </c>
      <c r="K51" s="27">
        <f>G51*(H51+I51)</f>
        <v>0</v>
      </c>
      <c r="L51" s="103" t="s">
        <v>47</v>
      </c>
      <c r="M51" s="99"/>
      <c r="O51" s="101" t="s">
        <v>192</v>
      </c>
      <c r="P51" s="101"/>
      <c r="Q51" s="3">
        <v>96</v>
      </c>
      <c r="R51" s="42">
        <v>2000</v>
      </c>
      <c r="S51" s="90">
        <f t="shared" si="15"/>
        <v>192</v>
      </c>
      <c r="T51" s="100" t="s">
        <v>227</v>
      </c>
      <c r="U51" s="101"/>
      <c r="V51" s="3"/>
      <c r="W51" s="42"/>
      <c r="X51" s="45"/>
    </row>
    <row r="52" spans="2:26" x14ac:dyDescent="0.25">
      <c r="B52" s="104" t="s">
        <v>101</v>
      </c>
      <c r="C52" s="105"/>
      <c r="D52" s="106"/>
      <c r="E52" s="3">
        <v>1</v>
      </c>
      <c r="F52" s="4">
        <v>3500</v>
      </c>
      <c r="G52" s="8">
        <v>0</v>
      </c>
      <c r="H52" s="3"/>
      <c r="I52" s="3"/>
      <c r="J52" s="7">
        <v>0</v>
      </c>
      <c r="K52" s="27">
        <v>0</v>
      </c>
      <c r="L52" s="103" t="s">
        <v>47</v>
      </c>
      <c r="M52" s="99"/>
      <c r="O52" s="101" t="s">
        <v>254</v>
      </c>
      <c r="P52" s="101"/>
      <c r="Q52" s="3">
        <v>96</v>
      </c>
      <c r="R52" s="42">
        <v>3000</v>
      </c>
      <c r="S52" s="90">
        <f t="shared" ref="S52" si="18">(Q52*R52)/1000</f>
        <v>288</v>
      </c>
      <c r="T52" s="100"/>
      <c r="U52" s="101"/>
      <c r="V52" s="3"/>
      <c r="W52" s="42"/>
      <c r="X52" s="45"/>
    </row>
    <row r="53" spans="2:26" x14ac:dyDescent="0.25">
      <c r="B53" s="97" t="s">
        <v>31</v>
      </c>
      <c r="C53" s="98"/>
      <c r="D53" s="98"/>
      <c r="E53" s="3">
        <v>1</v>
      </c>
      <c r="F53" s="4">
        <v>0</v>
      </c>
      <c r="G53" s="8">
        <v>0</v>
      </c>
      <c r="H53" s="3"/>
      <c r="I53" s="3"/>
      <c r="J53" s="7">
        <f t="shared" si="17"/>
        <v>0</v>
      </c>
      <c r="K53" s="27">
        <f t="shared" ref="K53:K56" si="19">G53*(H53+I53)</f>
        <v>0</v>
      </c>
      <c r="L53" s="103" t="s">
        <v>47</v>
      </c>
      <c r="M53" s="99"/>
      <c r="O53" s="100" t="s">
        <v>233</v>
      </c>
      <c r="P53" s="101"/>
      <c r="Q53" s="3">
        <v>42.2</v>
      </c>
      <c r="R53" s="42">
        <v>2000</v>
      </c>
      <c r="S53" s="17">
        <f t="shared" ref="S53" si="20">(Q53*R53)/1000</f>
        <v>84.4</v>
      </c>
      <c r="T53" s="100"/>
      <c r="U53" s="101"/>
      <c r="V53" s="3"/>
      <c r="W53" s="42"/>
      <c r="X53" s="45"/>
    </row>
    <row r="54" spans="2:26" x14ac:dyDescent="0.25">
      <c r="B54" s="97" t="s">
        <v>231</v>
      </c>
      <c r="C54" s="98"/>
      <c r="D54" s="98"/>
      <c r="E54" s="3">
        <v>1</v>
      </c>
      <c r="F54" s="4">
        <v>3500</v>
      </c>
      <c r="G54" s="8">
        <v>500</v>
      </c>
      <c r="H54" s="3">
        <v>2</v>
      </c>
      <c r="I54" s="3"/>
      <c r="J54" s="7">
        <f t="shared" si="17"/>
        <v>1000</v>
      </c>
      <c r="K54" s="27">
        <v>0</v>
      </c>
      <c r="L54" s="103" t="s">
        <v>109</v>
      </c>
      <c r="M54" s="99"/>
      <c r="O54" s="102" t="s">
        <v>27</v>
      </c>
      <c r="P54" s="102"/>
      <c r="Q54" s="102"/>
      <c r="R54" s="43">
        <f>SUM(R47:R53)</f>
        <v>21500</v>
      </c>
      <c r="S54" s="91">
        <f>SUM(S47:S53)</f>
        <v>877.07499999999993</v>
      </c>
      <c r="T54" s="150" t="s">
        <v>27</v>
      </c>
      <c r="U54" s="151"/>
      <c r="V54" s="3"/>
      <c r="W54" s="42"/>
      <c r="X54" s="45"/>
    </row>
    <row r="55" spans="2:26" x14ac:dyDescent="0.25">
      <c r="B55" s="97" t="s">
        <v>232</v>
      </c>
      <c r="C55" s="98"/>
      <c r="D55" s="98"/>
      <c r="E55" s="3">
        <v>1</v>
      </c>
      <c r="F55" s="4">
        <v>2500</v>
      </c>
      <c r="G55" s="8">
        <v>250</v>
      </c>
      <c r="H55" s="3">
        <v>2</v>
      </c>
      <c r="I55" s="3"/>
      <c r="J55" s="7">
        <f t="shared" si="17"/>
        <v>500</v>
      </c>
      <c r="K55" s="27">
        <v>0</v>
      </c>
      <c r="L55" s="103" t="s">
        <v>109</v>
      </c>
      <c r="M55" s="99"/>
      <c r="O55" s="149" t="s">
        <v>133</v>
      </c>
      <c r="P55" s="149"/>
      <c r="Q55" s="149"/>
      <c r="R55" s="149"/>
      <c r="S55" s="149"/>
      <c r="T55" s="149" t="s">
        <v>152</v>
      </c>
      <c r="U55" s="149"/>
      <c r="V55" s="149"/>
      <c r="W55" s="149"/>
      <c r="X55" s="149"/>
    </row>
    <row r="56" spans="2:26" x14ac:dyDescent="0.25">
      <c r="B56" s="104" t="s">
        <v>42</v>
      </c>
      <c r="C56" s="105"/>
      <c r="D56" s="106"/>
      <c r="E56" s="3">
        <v>1</v>
      </c>
      <c r="F56" s="4">
        <v>6800</v>
      </c>
      <c r="G56" s="8">
        <v>710</v>
      </c>
      <c r="H56" s="3"/>
      <c r="I56" s="3"/>
      <c r="J56" s="7">
        <f t="shared" si="17"/>
        <v>0</v>
      </c>
      <c r="K56" s="27">
        <f t="shared" si="19"/>
        <v>0</v>
      </c>
      <c r="L56" s="103" t="s">
        <v>111</v>
      </c>
      <c r="M56" s="99"/>
      <c r="O56" s="109" t="s">
        <v>128</v>
      </c>
      <c r="P56" s="109"/>
      <c r="Q56" s="2" t="s">
        <v>131</v>
      </c>
      <c r="R56" s="2" t="s">
        <v>129</v>
      </c>
      <c r="S56" s="2" t="s">
        <v>130</v>
      </c>
      <c r="T56" s="109" t="s">
        <v>128</v>
      </c>
      <c r="U56" s="109"/>
      <c r="V56" s="2" t="s">
        <v>260</v>
      </c>
      <c r="W56" s="2" t="s">
        <v>130</v>
      </c>
      <c r="X56" s="2" t="s">
        <v>259</v>
      </c>
    </row>
    <row r="57" spans="2:26" x14ac:dyDescent="0.25">
      <c r="B57" s="104" t="s">
        <v>127</v>
      </c>
      <c r="C57" s="105"/>
      <c r="D57" s="106"/>
      <c r="E57" s="3">
        <v>1</v>
      </c>
      <c r="F57" s="4">
        <v>2500</v>
      </c>
      <c r="G57" s="8">
        <v>0</v>
      </c>
      <c r="H57" s="3"/>
      <c r="I57" s="3"/>
      <c r="J57" s="7">
        <f t="shared" ref="J57" si="21">G57*(H57+I57)</f>
        <v>0</v>
      </c>
      <c r="K57" s="27">
        <f t="shared" ref="K57" si="22">G57*(H57+I57)</f>
        <v>0</v>
      </c>
      <c r="L57" s="103" t="s">
        <v>111</v>
      </c>
      <c r="M57" s="99"/>
      <c r="O57" s="100" t="s">
        <v>229</v>
      </c>
      <c r="P57" s="101"/>
      <c r="Q57" s="3">
        <v>20.89</v>
      </c>
      <c r="R57" s="42">
        <v>3257</v>
      </c>
      <c r="S57" s="90">
        <f>(Q57*R57)/1000</f>
        <v>68.038730000000001</v>
      </c>
      <c r="T57" s="100" t="s">
        <v>149</v>
      </c>
      <c r="U57" s="101"/>
      <c r="V57" s="42">
        <v>38</v>
      </c>
      <c r="W57" s="89">
        <f>(V57*60)/1000</f>
        <v>2.2799999999999998</v>
      </c>
      <c r="X57" s="45"/>
    </row>
    <row r="58" spans="2:26" x14ac:dyDescent="0.25">
      <c r="B58" s="97" t="s">
        <v>34</v>
      </c>
      <c r="C58" s="98"/>
      <c r="D58" s="98"/>
      <c r="E58" s="3">
        <v>1</v>
      </c>
      <c r="F58" s="4">
        <v>75000</v>
      </c>
      <c r="G58" s="8">
        <v>3500</v>
      </c>
      <c r="H58" s="3">
        <v>1</v>
      </c>
      <c r="I58" s="3"/>
      <c r="J58" s="7">
        <f t="shared" si="17"/>
        <v>3500</v>
      </c>
      <c r="K58" s="27">
        <v>0</v>
      </c>
      <c r="L58" s="103" t="s">
        <v>297</v>
      </c>
      <c r="M58" s="99"/>
      <c r="O58" s="100" t="s">
        <v>228</v>
      </c>
      <c r="P58" s="101"/>
      <c r="Q58" s="3">
        <v>20.89</v>
      </c>
      <c r="R58" s="42">
        <v>2995</v>
      </c>
      <c r="S58" s="90">
        <f>(Q58*R58)/1000</f>
        <v>62.565550000000002</v>
      </c>
      <c r="T58" s="107" t="s">
        <v>188</v>
      </c>
      <c r="U58" s="108"/>
      <c r="V58" s="42">
        <v>5756</v>
      </c>
      <c r="W58" s="89">
        <f>(V58*19.96)/1000</f>
        <v>114.88976000000001</v>
      </c>
      <c r="X58" s="86">
        <v>772.9</v>
      </c>
    </row>
    <row r="59" spans="2:26" x14ac:dyDescent="0.25">
      <c r="B59" s="97" t="s">
        <v>35</v>
      </c>
      <c r="C59" s="98"/>
      <c r="D59" s="98"/>
      <c r="E59" s="3">
        <v>1</v>
      </c>
      <c r="F59" s="4">
        <v>18500</v>
      </c>
      <c r="G59" s="8">
        <v>2000</v>
      </c>
      <c r="H59" s="3">
        <v>1</v>
      </c>
      <c r="I59" s="3"/>
      <c r="J59" s="7">
        <f t="shared" si="17"/>
        <v>2000</v>
      </c>
      <c r="K59" s="27">
        <v>0</v>
      </c>
      <c r="L59" s="103" t="s">
        <v>47</v>
      </c>
      <c r="M59" s="99"/>
      <c r="O59" s="101" t="s">
        <v>210</v>
      </c>
      <c r="P59" s="101"/>
      <c r="Q59" s="3">
        <v>12</v>
      </c>
      <c r="R59" s="42">
        <v>0</v>
      </c>
      <c r="S59" s="90">
        <f t="shared" ref="S59:S63" si="23">(Q59*R59)/1000</f>
        <v>0</v>
      </c>
      <c r="T59" s="100" t="s">
        <v>227</v>
      </c>
      <c r="U59" s="101"/>
      <c r="V59" s="42">
        <v>3056</v>
      </c>
      <c r="W59" s="89">
        <f>(12.3*V59)/1000</f>
        <v>37.588800000000006</v>
      </c>
      <c r="X59" s="86">
        <v>109.1</v>
      </c>
    </row>
    <row r="60" spans="2:26" x14ac:dyDescent="0.25">
      <c r="B60" s="97" t="s">
        <v>36</v>
      </c>
      <c r="C60" s="98"/>
      <c r="D60" s="98"/>
      <c r="E60" s="3">
        <v>1</v>
      </c>
      <c r="F60" s="4">
        <v>4750</v>
      </c>
      <c r="G60" s="8">
        <v>370</v>
      </c>
      <c r="H60" s="3"/>
      <c r="I60" s="3">
        <v>3</v>
      </c>
      <c r="J60" s="7">
        <f t="shared" si="17"/>
        <v>1110</v>
      </c>
      <c r="K60" s="27">
        <v>0</v>
      </c>
      <c r="L60" s="103" t="s">
        <v>47</v>
      </c>
      <c r="M60" s="99"/>
      <c r="O60" s="101" t="s">
        <v>209</v>
      </c>
      <c r="P60" s="101"/>
      <c r="Q60" s="3">
        <v>48</v>
      </c>
      <c r="R60" s="42">
        <v>0</v>
      </c>
      <c r="S60" s="90">
        <f t="shared" si="23"/>
        <v>0</v>
      </c>
      <c r="T60" s="107"/>
      <c r="U60" s="108"/>
      <c r="V60" s="42"/>
      <c r="W60" s="89"/>
      <c r="X60" s="86"/>
    </row>
    <row r="61" spans="2:26" x14ac:dyDescent="0.25">
      <c r="B61" s="97" t="s">
        <v>37</v>
      </c>
      <c r="C61" s="98"/>
      <c r="D61" s="98"/>
      <c r="E61" s="3">
        <v>1</v>
      </c>
      <c r="F61" s="4">
        <v>0</v>
      </c>
      <c r="G61" s="8">
        <v>425</v>
      </c>
      <c r="H61" s="3"/>
      <c r="I61" s="3">
        <v>3</v>
      </c>
      <c r="J61" s="7">
        <f t="shared" si="17"/>
        <v>1275</v>
      </c>
      <c r="K61" s="27">
        <v>0</v>
      </c>
      <c r="L61" s="103" t="s">
        <v>47</v>
      </c>
      <c r="M61" s="99"/>
      <c r="O61" s="101" t="s">
        <v>192</v>
      </c>
      <c r="P61" s="101"/>
      <c r="Q61" s="3">
        <v>96</v>
      </c>
      <c r="R61" s="42">
        <v>685</v>
      </c>
      <c r="S61" s="90">
        <f t="shared" si="23"/>
        <v>65.760000000000005</v>
      </c>
      <c r="T61" s="100"/>
      <c r="U61" s="101"/>
      <c r="V61" s="42"/>
      <c r="W61" s="89"/>
      <c r="X61" s="86"/>
    </row>
    <row r="62" spans="2:26" x14ac:dyDescent="0.25">
      <c r="B62" s="97" t="s">
        <v>38</v>
      </c>
      <c r="C62" s="98"/>
      <c r="D62" s="98"/>
      <c r="E62" s="3">
        <v>1</v>
      </c>
      <c r="F62" s="4">
        <v>34000</v>
      </c>
      <c r="G62" s="8">
        <v>650</v>
      </c>
      <c r="H62" s="3"/>
      <c r="I62" s="3">
        <v>1</v>
      </c>
      <c r="J62" s="7">
        <f t="shared" si="17"/>
        <v>650</v>
      </c>
      <c r="K62" s="27">
        <v>0</v>
      </c>
      <c r="L62" s="103" t="s">
        <v>47</v>
      </c>
      <c r="M62" s="99"/>
      <c r="O62" s="100" t="s">
        <v>254</v>
      </c>
      <c r="P62" s="101"/>
      <c r="Q62" s="3">
        <v>96</v>
      </c>
      <c r="R62" s="42">
        <v>400</v>
      </c>
      <c r="S62" s="17">
        <f t="shared" ref="S62" si="24">(Q62*R62)/1000</f>
        <v>38.4</v>
      </c>
      <c r="T62" s="100"/>
      <c r="U62" s="101"/>
      <c r="V62" s="3"/>
      <c r="W62" s="42"/>
      <c r="X62" s="45"/>
    </row>
    <row r="63" spans="2:26" x14ac:dyDescent="0.25">
      <c r="B63" s="97" t="s">
        <v>39</v>
      </c>
      <c r="C63" s="98"/>
      <c r="D63" s="98"/>
      <c r="E63" s="3">
        <v>1</v>
      </c>
      <c r="F63" s="4">
        <v>0</v>
      </c>
      <c r="G63" s="8">
        <v>100</v>
      </c>
      <c r="H63" s="3"/>
      <c r="I63" s="3">
        <v>12</v>
      </c>
      <c r="J63" s="7">
        <f t="shared" si="17"/>
        <v>1200</v>
      </c>
      <c r="K63" s="27">
        <v>0</v>
      </c>
      <c r="L63" s="103" t="s">
        <v>47</v>
      </c>
      <c r="M63" s="99"/>
      <c r="O63" s="100" t="s">
        <v>233</v>
      </c>
      <c r="P63" s="101"/>
      <c r="Q63" s="3">
        <v>42.2</v>
      </c>
      <c r="R63" s="42">
        <v>874</v>
      </c>
      <c r="S63" s="90">
        <f t="shared" si="23"/>
        <v>36.882800000000003</v>
      </c>
      <c r="T63" s="100"/>
      <c r="U63" s="101"/>
      <c r="V63" s="3"/>
      <c r="W63" s="42"/>
      <c r="X63" s="45"/>
    </row>
    <row r="64" spans="2:26" x14ac:dyDescent="0.25">
      <c r="B64" s="127" t="s">
        <v>27</v>
      </c>
      <c r="C64" s="128"/>
      <c r="D64" s="128"/>
      <c r="E64" s="129"/>
      <c r="F64" s="4">
        <f>SUM(F49:F63)</f>
        <v>175045</v>
      </c>
      <c r="G64" s="8"/>
      <c r="H64" s="3"/>
      <c r="I64" s="3"/>
      <c r="J64" s="12">
        <f>SUM(J51:J63)</f>
        <v>11235</v>
      </c>
      <c r="K64" s="38">
        <f>SUM(K51:K63)</f>
        <v>0</v>
      </c>
      <c r="L64" s="99"/>
      <c r="M64" s="99"/>
      <c r="O64" s="102" t="s">
        <v>27</v>
      </c>
      <c r="P64" s="102"/>
      <c r="Q64" s="102"/>
      <c r="R64" s="43">
        <f>SUM(R57:R63)</f>
        <v>8211</v>
      </c>
      <c r="S64" s="91">
        <f>SUM(S57:S63)</f>
        <v>271.64708000000002</v>
      </c>
      <c r="T64" s="95" t="s">
        <v>27</v>
      </c>
      <c r="U64" s="96"/>
      <c r="V64" s="43">
        <f>SUM(V57:V63)</f>
        <v>8850</v>
      </c>
      <c r="W64" s="88">
        <f>SUM(W57:W63)</f>
        <v>154.75856000000002</v>
      </c>
      <c r="X64" s="88">
        <f>SUM(X57:X63)</f>
        <v>882</v>
      </c>
    </row>
    <row r="65" spans="2:13" x14ac:dyDescent="0.25">
      <c r="B65"/>
      <c r="E65"/>
      <c r="F65"/>
    </row>
    <row r="66" spans="2:13" x14ac:dyDescent="0.25">
      <c r="B66" s="124" t="s">
        <v>142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</row>
    <row r="67" spans="2:13" x14ac:dyDescent="0.25">
      <c r="B67" s="135" t="s">
        <v>44</v>
      </c>
      <c r="C67" s="135"/>
      <c r="D67" s="125" t="s">
        <v>4</v>
      </c>
      <c r="E67" s="125"/>
      <c r="F67" s="125"/>
      <c r="G67" s="10" t="s">
        <v>46</v>
      </c>
      <c r="H67" s="10" t="s">
        <v>94</v>
      </c>
      <c r="I67" s="10" t="s">
        <v>27</v>
      </c>
      <c r="J67" s="10" t="s">
        <v>43</v>
      </c>
      <c r="K67" s="130" t="s">
        <v>14</v>
      </c>
      <c r="L67" s="131"/>
      <c r="M67" s="131"/>
    </row>
    <row r="68" spans="2:13" x14ac:dyDescent="0.25">
      <c r="B68" s="98" t="s">
        <v>45</v>
      </c>
      <c r="C68" s="98"/>
      <c r="D68" s="99" t="s">
        <v>5</v>
      </c>
      <c r="E68" s="99"/>
      <c r="F68" s="99"/>
      <c r="G68" s="4">
        <v>90</v>
      </c>
      <c r="H68" s="3">
        <f>W23+Y23</f>
        <v>201</v>
      </c>
      <c r="I68" s="12">
        <f>G68*H68</f>
        <v>18090</v>
      </c>
      <c r="J68" s="31">
        <v>0</v>
      </c>
      <c r="K68" s="101" t="s">
        <v>93</v>
      </c>
      <c r="L68" s="101"/>
      <c r="M68" s="101"/>
    </row>
    <row r="69" spans="2:13" x14ac:dyDescent="0.25">
      <c r="B69" s="97" t="s">
        <v>111</v>
      </c>
      <c r="C69" s="98"/>
      <c r="D69" s="136" t="s">
        <v>73</v>
      </c>
      <c r="E69" s="136"/>
      <c r="F69" s="136"/>
      <c r="G69" s="4">
        <v>1500</v>
      </c>
      <c r="H69" s="3">
        <v>2</v>
      </c>
      <c r="I69" s="12">
        <f>G69*H69</f>
        <v>3000</v>
      </c>
      <c r="J69" s="31">
        <v>600</v>
      </c>
      <c r="K69" s="100" t="s">
        <v>256</v>
      </c>
      <c r="L69" s="101"/>
      <c r="M69" s="101"/>
    </row>
    <row r="70" spans="2:13" x14ac:dyDescent="0.25">
      <c r="B70" s="97" t="s">
        <v>95</v>
      </c>
      <c r="C70" s="98"/>
      <c r="D70" s="99"/>
      <c r="E70" s="99"/>
      <c r="F70" s="99"/>
      <c r="G70" s="4">
        <v>30</v>
      </c>
      <c r="H70" s="3">
        <v>10</v>
      </c>
      <c r="I70" s="12">
        <f t="shared" ref="I70" si="25">G70*H70</f>
        <v>300</v>
      </c>
      <c r="J70" s="31">
        <f t="shared" ref="J70" si="26">I70</f>
        <v>300</v>
      </c>
      <c r="K70" s="100" t="s">
        <v>257</v>
      </c>
      <c r="L70" s="101"/>
      <c r="M70" s="101"/>
    </row>
    <row r="71" spans="2:13" x14ac:dyDescent="0.25">
      <c r="B71" s="97" t="s">
        <v>291</v>
      </c>
      <c r="C71" s="98"/>
      <c r="D71" s="99"/>
      <c r="E71" s="99"/>
      <c r="F71" s="99"/>
      <c r="G71" s="4">
        <v>30</v>
      </c>
      <c r="H71" s="3">
        <v>24</v>
      </c>
      <c r="I71" s="12">
        <f t="shared" ref="I71" si="27">G71*H71</f>
        <v>720</v>
      </c>
      <c r="J71" s="30">
        <f t="shared" ref="J71" si="28">I71</f>
        <v>720</v>
      </c>
      <c r="K71" s="100" t="s">
        <v>93</v>
      </c>
      <c r="L71" s="101"/>
      <c r="M71" s="101"/>
    </row>
    <row r="72" spans="2:13" x14ac:dyDescent="0.25">
      <c r="B72" s="97" t="s">
        <v>110</v>
      </c>
      <c r="C72" s="98"/>
      <c r="D72" s="99"/>
      <c r="E72" s="99"/>
      <c r="F72" s="99"/>
      <c r="G72" s="4">
        <v>300</v>
      </c>
      <c r="H72" s="3">
        <v>1</v>
      </c>
      <c r="I72" s="12">
        <f t="shared" ref="I72:I74" si="29">G72*H72</f>
        <v>300</v>
      </c>
      <c r="J72" s="31">
        <f t="shared" ref="J72:J73" si="30">I72</f>
        <v>300</v>
      </c>
      <c r="K72" s="100" t="s">
        <v>298</v>
      </c>
      <c r="L72" s="101"/>
      <c r="M72" s="101"/>
    </row>
    <row r="73" spans="2:13" x14ac:dyDescent="0.25">
      <c r="B73" s="97" t="s">
        <v>143</v>
      </c>
      <c r="C73" s="98"/>
      <c r="D73" s="99" t="s">
        <v>214</v>
      </c>
      <c r="E73" s="99"/>
      <c r="F73" s="99"/>
      <c r="G73" s="4">
        <v>0</v>
      </c>
      <c r="H73" s="3">
        <v>1</v>
      </c>
      <c r="I73" s="12">
        <f t="shared" si="29"/>
        <v>0</v>
      </c>
      <c r="J73" s="31">
        <f t="shared" si="30"/>
        <v>0</v>
      </c>
      <c r="K73" s="100" t="s">
        <v>175</v>
      </c>
      <c r="L73" s="101"/>
      <c r="M73" s="101"/>
    </row>
    <row r="74" spans="2:13" x14ac:dyDescent="0.25">
      <c r="B74" s="97" t="s">
        <v>144</v>
      </c>
      <c r="C74" s="98"/>
      <c r="D74" s="99" t="s">
        <v>230</v>
      </c>
      <c r="E74" s="99"/>
      <c r="F74" s="99"/>
      <c r="G74" s="4">
        <v>205</v>
      </c>
      <c r="H74" s="3">
        <v>1</v>
      </c>
      <c r="I74" s="12">
        <f t="shared" si="29"/>
        <v>205</v>
      </c>
      <c r="J74" s="31">
        <v>205</v>
      </c>
      <c r="K74" s="100" t="s">
        <v>257</v>
      </c>
      <c r="L74" s="101"/>
      <c r="M74" s="101"/>
    </row>
    <row r="75" spans="2:13" x14ac:dyDescent="0.25">
      <c r="B75" s="97" t="s">
        <v>253</v>
      </c>
      <c r="C75" s="98"/>
      <c r="D75" s="99"/>
      <c r="E75" s="99"/>
      <c r="F75" s="99"/>
      <c r="G75" s="4">
        <v>175</v>
      </c>
      <c r="H75" s="3">
        <v>1</v>
      </c>
      <c r="I75" s="12">
        <f t="shared" ref="I75" si="31">G75*H75</f>
        <v>175</v>
      </c>
      <c r="J75" s="31">
        <v>175</v>
      </c>
      <c r="K75" s="100"/>
      <c r="L75" s="101"/>
      <c r="M75" s="101"/>
    </row>
    <row r="76" spans="2:13" x14ac:dyDescent="0.25">
      <c r="B76" s="127" t="s">
        <v>27</v>
      </c>
      <c r="C76" s="128"/>
      <c r="D76" s="128"/>
      <c r="E76" s="128"/>
      <c r="F76" s="128"/>
      <c r="G76" s="128"/>
      <c r="H76" s="129"/>
      <c r="I76" s="13">
        <f>SUM(I68:I74)</f>
        <v>22615</v>
      </c>
      <c r="J76" s="30">
        <f>SUM(J68:J75)</f>
        <v>2300</v>
      </c>
      <c r="K76" s="101"/>
      <c r="L76" s="101"/>
      <c r="M76" s="101"/>
    </row>
  </sheetData>
  <mergeCells count="277">
    <mergeCell ref="T62:U62"/>
    <mergeCell ref="B41:D41"/>
    <mergeCell ref="K41:M41"/>
    <mergeCell ref="O55:S55"/>
    <mergeCell ref="T51:U51"/>
    <mergeCell ref="T44:X44"/>
    <mergeCell ref="T46:U46"/>
    <mergeCell ref="T47:U47"/>
    <mergeCell ref="T49:U49"/>
    <mergeCell ref="T50:U50"/>
    <mergeCell ref="T53:U53"/>
    <mergeCell ref="T55:X55"/>
    <mergeCell ref="T56:U56"/>
    <mergeCell ref="T48:U48"/>
    <mergeCell ref="O44:S44"/>
    <mergeCell ref="L50:M50"/>
    <mergeCell ref="L60:M60"/>
    <mergeCell ref="O51:P51"/>
    <mergeCell ref="B60:D60"/>
    <mergeCell ref="T54:U54"/>
    <mergeCell ref="O56:P56"/>
    <mergeCell ref="K33:M33"/>
    <mergeCell ref="B57:D57"/>
    <mergeCell ref="B39:D39"/>
    <mergeCell ref="K39:M39"/>
    <mergeCell ref="L59:M59"/>
    <mergeCell ref="B31:D31"/>
    <mergeCell ref="B32:D32"/>
    <mergeCell ref="K31:M31"/>
    <mergeCell ref="K32:M32"/>
    <mergeCell ref="B48:D48"/>
    <mergeCell ref="K45:M45"/>
    <mergeCell ref="B42:D42"/>
    <mergeCell ref="K42:M42"/>
    <mergeCell ref="B50:D50"/>
    <mergeCell ref="B58:D58"/>
    <mergeCell ref="B51:D51"/>
    <mergeCell ref="L51:M51"/>
    <mergeCell ref="L52:M52"/>
    <mergeCell ref="L53:M53"/>
    <mergeCell ref="L54:M54"/>
    <mergeCell ref="L55:M55"/>
    <mergeCell ref="L56:M56"/>
    <mergeCell ref="L58:M58"/>
    <mergeCell ref="B36:D36"/>
    <mergeCell ref="O2:T2"/>
    <mergeCell ref="AB22:AC22"/>
    <mergeCell ref="U2:Z2"/>
    <mergeCell ref="U3:V3"/>
    <mergeCell ref="X3:Y3"/>
    <mergeCell ref="U4:V4"/>
    <mergeCell ref="X4:Y4"/>
    <mergeCell ref="U5:V5"/>
    <mergeCell ref="X5:Y5"/>
    <mergeCell ref="U6:V6"/>
    <mergeCell ref="X6:Y6"/>
    <mergeCell ref="O8:AC8"/>
    <mergeCell ref="O22:Q22"/>
    <mergeCell ref="O9:Q9"/>
    <mergeCell ref="O17:Q17"/>
    <mergeCell ref="O18:Q18"/>
    <mergeCell ref="O20:Q20"/>
    <mergeCell ref="O21:Q21"/>
    <mergeCell ref="O15:Q15"/>
    <mergeCell ref="Y41:AC41"/>
    <mergeCell ref="Y42:AC42"/>
    <mergeCell ref="Y31:AC31"/>
    <mergeCell ref="Y32:AC32"/>
    <mergeCell ref="Y33:AC33"/>
    <mergeCell ref="Y34:AC34"/>
    <mergeCell ref="Y35:AC35"/>
    <mergeCell ref="O40:Q40"/>
    <mergeCell ref="R5:S5"/>
    <mergeCell ref="R6:S6"/>
    <mergeCell ref="AB9:AC9"/>
    <mergeCell ref="AB17:AC17"/>
    <mergeCell ref="AB18:AC18"/>
    <mergeCell ref="Y36:AC36"/>
    <mergeCell ref="Y37:AC37"/>
    <mergeCell ref="Y38:AC38"/>
    <mergeCell ref="Y39:AC39"/>
    <mergeCell ref="O23:Q23"/>
    <mergeCell ref="O29:Q29"/>
    <mergeCell ref="O30:Q30"/>
    <mergeCell ref="O31:Q31"/>
    <mergeCell ref="O32:Q32"/>
    <mergeCell ref="O33:Q33"/>
    <mergeCell ref="O39:Q39"/>
    <mergeCell ref="AB23:AC23"/>
    <mergeCell ref="AB20:AC20"/>
    <mergeCell ref="AB21:AC21"/>
    <mergeCell ref="AB19:AC19"/>
    <mergeCell ref="K21:M21"/>
    <mergeCell ref="K22:M22"/>
    <mergeCell ref="K23:M23"/>
    <mergeCell ref="AB15:AC15"/>
    <mergeCell ref="O16:Q16"/>
    <mergeCell ref="AB16:AC16"/>
    <mergeCell ref="K17:M17"/>
    <mergeCell ref="K18:M18"/>
    <mergeCell ref="K19:M19"/>
    <mergeCell ref="K20:M20"/>
    <mergeCell ref="B9:D9"/>
    <mergeCell ref="R3:S3"/>
    <mergeCell ref="R4:S4"/>
    <mergeCell ref="B10:D10"/>
    <mergeCell ref="B11:D11"/>
    <mergeCell ref="O10:Q10"/>
    <mergeCell ref="C3:E3"/>
    <mergeCell ref="C4:E4"/>
    <mergeCell ref="C5:E5"/>
    <mergeCell ref="C6:E6"/>
    <mergeCell ref="G3:I3"/>
    <mergeCell ref="G4:I4"/>
    <mergeCell ref="G5:I5"/>
    <mergeCell ref="G6:I6"/>
    <mergeCell ref="O3:P3"/>
    <mergeCell ref="O4:P4"/>
    <mergeCell ref="O5:P5"/>
    <mergeCell ref="O6:P6"/>
    <mergeCell ref="K9:M9"/>
    <mergeCell ref="K10:M10"/>
    <mergeCell ref="K11:M11"/>
    <mergeCell ref="K12:M12"/>
    <mergeCell ref="K13:M13"/>
    <mergeCell ref="B12:D12"/>
    <mergeCell ref="B13:D13"/>
    <mergeCell ref="B14:D14"/>
    <mergeCell ref="B15:D15"/>
    <mergeCell ref="B16:D16"/>
    <mergeCell ref="B17:D17"/>
    <mergeCell ref="B20:D20"/>
    <mergeCell ref="B18:D18"/>
    <mergeCell ref="B19:D19"/>
    <mergeCell ref="K14:M14"/>
    <mergeCell ref="K15:M15"/>
    <mergeCell ref="K16:M16"/>
    <mergeCell ref="B22:D22"/>
    <mergeCell ref="B23:D23"/>
    <mergeCell ref="B30:D30"/>
    <mergeCell ref="K30:M30"/>
    <mergeCell ref="K24:M24"/>
    <mergeCell ref="K25:M25"/>
    <mergeCell ref="K26:M26"/>
    <mergeCell ref="K27:M27"/>
    <mergeCell ref="K28:M28"/>
    <mergeCell ref="K29:M29"/>
    <mergeCell ref="B25:D25"/>
    <mergeCell ref="B27:D27"/>
    <mergeCell ref="B26:D26"/>
    <mergeCell ref="B2:L2"/>
    <mergeCell ref="B68:C68"/>
    <mergeCell ref="B69:C69"/>
    <mergeCell ref="B70:C70"/>
    <mergeCell ref="B67:C67"/>
    <mergeCell ref="D67:F67"/>
    <mergeCell ref="D68:F68"/>
    <mergeCell ref="D69:F69"/>
    <mergeCell ref="B8:M8"/>
    <mergeCell ref="B47:M47"/>
    <mergeCell ref="J3:K3"/>
    <mergeCell ref="J4:K4"/>
    <mergeCell ref="J5:K5"/>
    <mergeCell ref="J6:K6"/>
    <mergeCell ref="B59:D59"/>
    <mergeCell ref="B53:D53"/>
    <mergeCell ref="B28:D28"/>
    <mergeCell ref="B29:D29"/>
    <mergeCell ref="B35:D35"/>
    <mergeCell ref="K35:M35"/>
    <mergeCell ref="B34:D34"/>
    <mergeCell ref="K34:M34"/>
    <mergeCell ref="B24:D24"/>
    <mergeCell ref="B21:D21"/>
    <mergeCell ref="O28:Q28"/>
    <mergeCell ref="K76:M76"/>
    <mergeCell ref="B45:E45"/>
    <mergeCell ref="B64:E64"/>
    <mergeCell ref="B66:M66"/>
    <mergeCell ref="B76:H76"/>
    <mergeCell ref="D70:F70"/>
    <mergeCell ref="K67:M67"/>
    <mergeCell ref="K68:M68"/>
    <mergeCell ref="K69:M69"/>
    <mergeCell ref="K70:M70"/>
    <mergeCell ref="L57:M57"/>
    <mergeCell ref="B62:D62"/>
    <mergeCell ref="B56:D56"/>
    <mergeCell ref="B71:C71"/>
    <mergeCell ref="B54:D54"/>
    <mergeCell ref="B55:D55"/>
    <mergeCell ref="D71:F71"/>
    <mergeCell ref="B74:C74"/>
    <mergeCell ref="D74:F74"/>
    <mergeCell ref="K74:M74"/>
    <mergeCell ref="O63:P63"/>
    <mergeCell ref="K71:M71"/>
    <mergeCell ref="B33:D33"/>
    <mergeCell ref="Y26:AC26"/>
    <mergeCell ref="Y27:AC27"/>
    <mergeCell ref="Y28:AC28"/>
    <mergeCell ref="Y29:AC29"/>
    <mergeCell ref="Y30:AC30"/>
    <mergeCell ref="Y40:AC40"/>
    <mergeCell ref="AB10:AC10"/>
    <mergeCell ref="O11:Q11"/>
    <mergeCell ref="AB11:AC11"/>
    <mergeCell ref="O12:Q12"/>
    <mergeCell ref="AB12:AC12"/>
    <mergeCell ref="O13:Q13"/>
    <mergeCell ref="AB13:AC13"/>
    <mergeCell ref="O14:Q14"/>
    <mergeCell ref="AB14:AC14"/>
    <mergeCell ref="O19:Q19"/>
    <mergeCell ref="O34:Q34"/>
    <mergeCell ref="O35:Q35"/>
    <mergeCell ref="O36:Q36"/>
    <mergeCell ref="O37:Q37"/>
    <mergeCell ref="O38:Q38"/>
    <mergeCell ref="O25:AC25"/>
    <mergeCell ref="O26:Q26"/>
    <mergeCell ref="O27:Q27"/>
    <mergeCell ref="T52:U52"/>
    <mergeCell ref="O53:P53"/>
    <mergeCell ref="O54:Q54"/>
    <mergeCell ref="K36:M36"/>
    <mergeCell ref="B37:D37"/>
    <mergeCell ref="O46:P46"/>
    <mergeCell ref="O47:P47"/>
    <mergeCell ref="O49:P49"/>
    <mergeCell ref="O41:Q41"/>
    <mergeCell ref="O42:Q42"/>
    <mergeCell ref="B38:D38"/>
    <mergeCell ref="K38:M38"/>
    <mergeCell ref="O48:P48"/>
    <mergeCell ref="K37:M37"/>
    <mergeCell ref="B49:D49"/>
    <mergeCell ref="L48:M48"/>
    <mergeCell ref="B40:D40"/>
    <mergeCell ref="K40:M40"/>
    <mergeCell ref="B43:D43"/>
    <mergeCell ref="K43:M43"/>
    <mergeCell ref="L49:M49"/>
    <mergeCell ref="B44:D44"/>
    <mergeCell ref="K44:M44"/>
    <mergeCell ref="T61:U61"/>
    <mergeCell ref="O61:P61"/>
    <mergeCell ref="O57:P57"/>
    <mergeCell ref="O59:P59"/>
    <mergeCell ref="O60:P60"/>
    <mergeCell ref="T57:U57"/>
    <mergeCell ref="T58:U58"/>
    <mergeCell ref="O58:P58"/>
    <mergeCell ref="T59:U59"/>
    <mergeCell ref="T60:U60"/>
    <mergeCell ref="L62:M62"/>
    <mergeCell ref="L63:M63"/>
    <mergeCell ref="L64:M64"/>
    <mergeCell ref="B63:D63"/>
    <mergeCell ref="B61:D61"/>
    <mergeCell ref="L61:M61"/>
    <mergeCell ref="O50:P50"/>
    <mergeCell ref="B52:D52"/>
    <mergeCell ref="O52:P52"/>
    <mergeCell ref="O62:P62"/>
    <mergeCell ref="T64:U64"/>
    <mergeCell ref="B75:C75"/>
    <mergeCell ref="D75:F75"/>
    <mergeCell ref="K75:M75"/>
    <mergeCell ref="T63:U63"/>
    <mergeCell ref="O64:Q64"/>
    <mergeCell ref="B73:C73"/>
    <mergeCell ref="D73:F73"/>
    <mergeCell ref="K73:M73"/>
    <mergeCell ref="B72:C72"/>
    <mergeCell ref="D72:F72"/>
    <mergeCell ref="K72:M72"/>
  </mergeCells>
  <phoneticPr fontId="3" type="noConversion"/>
  <pageMargins left="0.7" right="0.7" top="0.75" bottom="0.75" header="0.3" footer="0.3"/>
  <ignoredErrors>
    <ignoredError sqref="F45" formulaRange="1"/>
    <ignoredError sqref="S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E891-361C-4F7A-8D06-89383F767A86}">
  <dimension ref="B2:AA67"/>
  <sheetViews>
    <sheetView topLeftCell="A21" workbookViewId="0">
      <selection activeCell="AB53" sqref="AB53"/>
    </sheetView>
  </sheetViews>
  <sheetFormatPr defaultRowHeight="15" x14ac:dyDescent="0.25"/>
  <cols>
    <col min="1" max="1" width="4" customWidth="1"/>
    <col min="2" max="2" width="9.42578125" customWidth="1"/>
    <col min="6" max="6" width="11.85546875" customWidth="1"/>
    <col min="9" max="9" width="15.28515625" customWidth="1"/>
    <col min="10" max="10" width="3.5703125" customWidth="1"/>
    <col min="15" max="15" width="11.28515625" customWidth="1"/>
    <col min="19" max="19" width="3.28515625" customWidth="1"/>
    <col min="24" max="24" width="11.85546875" customWidth="1"/>
  </cols>
  <sheetData>
    <row r="2" spans="2:27" ht="27" customHeight="1" x14ac:dyDescent="0.25">
      <c r="B2" s="172" t="s">
        <v>146</v>
      </c>
      <c r="C2" s="172"/>
      <c r="D2" s="172"/>
      <c r="E2" s="172"/>
      <c r="F2" s="172"/>
      <c r="G2" s="172"/>
      <c r="H2" s="172"/>
      <c r="I2" s="172"/>
      <c r="K2" s="172" t="s">
        <v>193</v>
      </c>
      <c r="L2" s="172"/>
      <c r="M2" s="172"/>
      <c r="N2" s="172"/>
      <c r="O2" s="172"/>
      <c r="P2" s="172"/>
      <c r="Q2" s="172"/>
      <c r="R2" s="172"/>
      <c r="T2" s="172" t="s">
        <v>273</v>
      </c>
      <c r="U2" s="172"/>
      <c r="V2" s="172"/>
      <c r="W2" s="172"/>
      <c r="X2" s="172"/>
      <c r="Y2" s="172"/>
      <c r="Z2" s="172"/>
      <c r="AA2" s="172"/>
    </row>
    <row r="4" spans="2:27" x14ac:dyDescent="0.25">
      <c r="B4" s="115" t="s">
        <v>154</v>
      </c>
      <c r="C4" s="116"/>
      <c r="D4" s="116"/>
      <c r="E4" s="116"/>
      <c r="F4" s="116"/>
      <c r="G4" s="116"/>
      <c r="H4" s="116"/>
      <c r="I4" s="116"/>
      <c r="K4" s="115" t="s">
        <v>202</v>
      </c>
      <c r="L4" s="116"/>
      <c r="M4" s="116"/>
      <c r="N4" s="116"/>
      <c r="O4" s="116"/>
      <c r="P4" s="116"/>
      <c r="Q4" s="116"/>
      <c r="R4" s="116"/>
      <c r="T4" s="115" t="s">
        <v>276</v>
      </c>
      <c r="U4" s="116"/>
      <c r="V4" s="116"/>
      <c r="W4" s="116"/>
      <c r="X4" s="116"/>
      <c r="Y4" s="116"/>
      <c r="Z4" s="116"/>
      <c r="AA4" s="116"/>
    </row>
    <row r="5" spans="2:27" x14ac:dyDescent="0.25">
      <c r="B5" s="24" t="s">
        <v>0</v>
      </c>
      <c r="C5" s="103" t="s">
        <v>1</v>
      </c>
      <c r="D5" s="103"/>
      <c r="E5" s="103"/>
      <c r="F5" s="24" t="s">
        <v>76</v>
      </c>
      <c r="G5" s="99" t="s">
        <v>3</v>
      </c>
      <c r="H5" s="99"/>
      <c r="I5" s="99"/>
      <c r="K5" s="24" t="s">
        <v>0</v>
      </c>
      <c r="L5" s="103" t="s">
        <v>1</v>
      </c>
      <c r="M5" s="103"/>
      <c r="N5" s="103"/>
      <c r="O5" s="24" t="s">
        <v>76</v>
      </c>
      <c r="P5" s="99" t="s">
        <v>249</v>
      </c>
      <c r="Q5" s="99"/>
      <c r="R5" s="99"/>
      <c r="T5" s="24" t="s">
        <v>0</v>
      </c>
      <c r="U5" s="103" t="s">
        <v>1</v>
      </c>
      <c r="V5" s="103"/>
      <c r="W5" s="103"/>
      <c r="X5" s="24" t="s">
        <v>76</v>
      </c>
      <c r="Y5" s="103" t="s">
        <v>3</v>
      </c>
      <c r="Z5" s="99"/>
      <c r="AA5" s="99"/>
    </row>
    <row r="6" spans="2:27" x14ac:dyDescent="0.25">
      <c r="B6" s="24" t="s">
        <v>7</v>
      </c>
      <c r="C6" s="103" t="s">
        <v>74</v>
      </c>
      <c r="D6" s="103"/>
      <c r="E6" s="103"/>
      <c r="F6" s="24" t="s">
        <v>95</v>
      </c>
      <c r="G6" s="100" t="s">
        <v>206</v>
      </c>
      <c r="H6" s="101"/>
      <c r="I6" s="101"/>
      <c r="K6" s="24" t="s">
        <v>7</v>
      </c>
      <c r="L6" s="103" t="s">
        <v>74</v>
      </c>
      <c r="M6" s="103"/>
      <c r="N6" s="103"/>
      <c r="O6" s="24" t="s">
        <v>95</v>
      </c>
      <c r="P6" s="100" t="s">
        <v>206</v>
      </c>
      <c r="Q6" s="101"/>
      <c r="R6" s="101"/>
      <c r="T6" s="24" t="s">
        <v>7</v>
      </c>
      <c r="U6" s="103" t="s">
        <v>74</v>
      </c>
      <c r="V6" s="103"/>
      <c r="W6" s="103"/>
      <c r="X6" s="24" t="s">
        <v>95</v>
      </c>
      <c r="Y6" s="100" t="s">
        <v>278</v>
      </c>
      <c r="Z6" s="101"/>
      <c r="AA6" s="101"/>
    </row>
    <row r="7" spans="2:27" x14ac:dyDescent="0.25">
      <c r="B7" s="24" t="s">
        <v>75</v>
      </c>
      <c r="C7" s="138" t="s">
        <v>154</v>
      </c>
      <c r="D7" s="139"/>
      <c r="E7" s="139"/>
      <c r="F7" s="24" t="s">
        <v>95</v>
      </c>
      <c r="G7" s="103" t="s">
        <v>125</v>
      </c>
      <c r="H7" s="99"/>
      <c r="I7" s="99"/>
      <c r="K7" s="24" t="s">
        <v>75</v>
      </c>
      <c r="L7" s="138" t="s">
        <v>202</v>
      </c>
      <c r="M7" s="139"/>
      <c r="N7" s="139"/>
      <c r="O7" s="24" t="s">
        <v>95</v>
      </c>
      <c r="P7" s="103" t="s">
        <v>200</v>
      </c>
      <c r="Q7" s="99"/>
      <c r="R7" s="99"/>
      <c r="T7" s="24" t="s">
        <v>75</v>
      </c>
      <c r="U7" s="138" t="s">
        <v>276</v>
      </c>
      <c r="V7" s="139"/>
      <c r="W7" s="139"/>
      <c r="X7" s="24" t="s">
        <v>95</v>
      </c>
      <c r="Y7" s="103"/>
      <c r="Z7" s="99"/>
      <c r="AA7" s="99"/>
    </row>
    <row r="8" spans="2:27" x14ac:dyDescent="0.25">
      <c r="B8" s="24" t="s">
        <v>77</v>
      </c>
      <c r="C8" s="161">
        <v>45465</v>
      </c>
      <c r="D8" s="162"/>
      <c r="E8" s="163"/>
      <c r="F8" s="23" t="s">
        <v>95</v>
      </c>
      <c r="G8" s="168"/>
      <c r="H8" s="164"/>
      <c r="I8" s="108"/>
      <c r="K8" s="24" t="s">
        <v>77</v>
      </c>
      <c r="L8" s="161">
        <v>45556</v>
      </c>
      <c r="M8" s="162"/>
      <c r="N8" s="163"/>
      <c r="O8" s="23" t="s">
        <v>95</v>
      </c>
      <c r="P8" s="168" t="s">
        <v>248</v>
      </c>
      <c r="Q8" s="164"/>
      <c r="R8" s="108"/>
      <c r="T8" s="24" t="s">
        <v>77</v>
      </c>
      <c r="U8" s="161">
        <v>45584</v>
      </c>
      <c r="V8" s="162"/>
      <c r="W8" s="163"/>
      <c r="X8" s="23" t="s">
        <v>95</v>
      </c>
      <c r="Y8" s="168"/>
      <c r="Z8" s="164"/>
      <c r="AA8" s="108"/>
    </row>
    <row r="9" spans="2:27" x14ac:dyDescent="0.25">
      <c r="B9" s="24" t="s">
        <v>90</v>
      </c>
      <c r="C9" s="161" t="s">
        <v>96</v>
      </c>
      <c r="D9" s="162"/>
      <c r="E9" s="163"/>
      <c r="F9" s="23" t="s">
        <v>148</v>
      </c>
      <c r="G9" s="107" t="s">
        <v>147</v>
      </c>
      <c r="H9" s="164"/>
      <c r="I9" s="108"/>
      <c r="K9" s="24" t="s">
        <v>90</v>
      </c>
      <c r="L9" s="161" t="s">
        <v>96</v>
      </c>
      <c r="M9" s="162"/>
      <c r="N9" s="163"/>
      <c r="O9" s="23" t="s">
        <v>148</v>
      </c>
      <c r="P9" s="107" t="s">
        <v>250</v>
      </c>
      <c r="Q9" s="164"/>
      <c r="R9" s="108"/>
      <c r="T9" s="24" t="s">
        <v>90</v>
      </c>
      <c r="U9" s="161" t="s">
        <v>277</v>
      </c>
      <c r="V9" s="162"/>
      <c r="W9" s="163"/>
      <c r="X9" s="23" t="s">
        <v>148</v>
      </c>
      <c r="Y9" s="107"/>
      <c r="Z9" s="164"/>
      <c r="AA9" s="108"/>
    </row>
    <row r="10" spans="2:27" x14ac:dyDescent="0.25">
      <c r="B10" s="158" t="s">
        <v>86</v>
      </c>
      <c r="C10" s="159"/>
      <c r="D10" s="159"/>
      <c r="E10" s="159"/>
      <c r="F10" s="159"/>
      <c r="G10" s="159"/>
      <c r="H10" s="159"/>
      <c r="I10" s="160"/>
      <c r="K10" s="158" t="s">
        <v>86</v>
      </c>
      <c r="L10" s="159"/>
      <c r="M10" s="159"/>
      <c r="N10" s="159"/>
      <c r="O10" s="159"/>
      <c r="P10" s="159"/>
      <c r="Q10" s="159"/>
      <c r="R10" s="160"/>
      <c r="T10" s="158" t="s">
        <v>86</v>
      </c>
      <c r="U10" s="159"/>
      <c r="V10" s="159"/>
      <c r="W10" s="159"/>
      <c r="X10" s="159"/>
      <c r="Y10" s="159"/>
      <c r="Z10" s="159"/>
      <c r="AA10" s="160"/>
    </row>
    <row r="11" spans="2:27" x14ac:dyDescent="0.25">
      <c r="B11" s="154" t="s">
        <v>78</v>
      </c>
      <c r="C11" s="155"/>
      <c r="D11" s="155"/>
      <c r="E11" s="155"/>
      <c r="F11" s="155"/>
      <c r="G11" s="155"/>
      <c r="H11" s="155"/>
      <c r="I11" s="156"/>
      <c r="K11" s="154" t="s">
        <v>194</v>
      </c>
      <c r="L11" s="155"/>
      <c r="M11" s="155"/>
      <c r="N11" s="155"/>
      <c r="O11" s="155"/>
      <c r="P11" s="155"/>
      <c r="Q11" s="155"/>
      <c r="R11" s="156"/>
      <c r="T11" s="154" t="s">
        <v>279</v>
      </c>
      <c r="U11" s="155"/>
      <c r="V11" s="155"/>
      <c r="W11" s="155"/>
      <c r="X11" s="155"/>
      <c r="Y11" s="155"/>
      <c r="Z11" s="155"/>
      <c r="AA11" s="156"/>
    </row>
    <row r="12" spans="2:27" x14ac:dyDescent="0.25">
      <c r="B12" s="165" t="s">
        <v>87</v>
      </c>
      <c r="C12" s="166"/>
      <c r="D12" s="166"/>
      <c r="E12" s="166"/>
      <c r="F12" s="166"/>
      <c r="G12" s="166"/>
      <c r="H12" s="166"/>
      <c r="I12" s="167"/>
      <c r="K12" s="165" t="s">
        <v>87</v>
      </c>
      <c r="L12" s="166"/>
      <c r="M12" s="166"/>
      <c r="N12" s="166"/>
      <c r="O12" s="166"/>
      <c r="P12" s="166"/>
      <c r="Q12" s="166"/>
      <c r="R12" s="167"/>
      <c r="T12" s="165" t="s">
        <v>280</v>
      </c>
      <c r="U12" s="166"/>
      <c r="V12" s="166"/>
      <c r="W12" s="166"/>
      <c r="X12" s="166"/>
      <c r="Y12" s="166"/>
      <c r="Z12" s="166"/>
      <c r="AA12" s="167"/>
    </row>
    <row r="13" spans="2:27" x14ac:dyDescent="0.25">
      <c r="B13" s="154" t="s">
        <v>79</v>
      </c>
      <c r="C13" s="155"/>
      <c r="D13" s="155"/>
      <c r="E13" s="155"/>
      <c r="F13" s="155"/>
      <c r="G13" s="155"/>
      <c r="H13" s="155"/>
      <c r="I13" s="156"/>
      <c r="K13" s="154" t="s">
        <v>205</v>
      </c>
      <c r="L13" s="155"/>
      <c r="M13" s="155"/>
      <c r="N13" s="155"/>
      <c r="O13" s="155"/>
      <c r="P13" s="155"/>
      <c r="Q13" s="155"/>
      <c r="R13" s="156"/>
      <c r="T13" s="154"/>
      <c r="U13" s="155"/>
      <c r="V13" s="155"/>
      <c r="W13" s="155"/>
      <c r="X13" s="155"/>
      <c r="Y13" s="155"/>
      <c r="Z13" s="155"/>
      <c r="AA13" s="156"/>
    </row>
    <row r="14" spans="2:27" x14ac:dyDescent="0.25">
      <c r="B14" s="154" t="s">
        <v>80</v>
      </c>
      <c r="C14" s="155"/>
      <c r="D14" s="155"/>
      <c r="E14" s="155"/>
      <c r="F14" s="155"/>
      <c r="G14" s="155"/>
      <c r="H14" s="155"/>
      <c r="I14" s="156"/>
      <c r="K14" s="154" t="s">
        <v>203</v>
      </c>
      <c r="L14" s="155"/>
      <c r="M14" s="155"/>
      <c r="N14" s="155"/>
      <c r="O14" s="155"/>
      <c r="P14" s="155"/>
      <c r="Q14" s="155"/>
      <c r="R14" s="156"/>
      <c r="T14" s="154"/>
      <c r="U14" s="155"/>
      <c r="V14" s="155"/>
      <c r="W14" s="155"/>
      <c r="X14" s="155"/>
      <c r="Y14" s="155"/>
      <c r="Z14" s="155"/>
      <c r="AA14" s="156"/>
    </row>
    <row r="15" spans="2:27" x14ac:dyDescent="0.25">
      <c r="B15" s="175" t="s">
        <v>88</v>
      </c>
      <c r="C15" s="176"/>
      <c r="D15" s="176"/>
      <c r="E15" s="176"/>
      <c r="F15" s="176"/>
      <c r="G15" s="176"/>
      <c r="H15" s="176"/>
      <c r="I15" s="177"/>
      <c r="K15" s="49" t="s">
        <v>204</v>
      </c>
      <c r="L15" s="50"/>
      <c r="M15" s="50"/>
      <c r="N15" s="50"/>
      <c r="O15" s="50"/>
      <c r="P15" s="50"/>
      <c r="Q15" s="50"/>
      <c r="R15" s="51"/>
      <c r="T15" s="49"/>
      <c r="U15" s="50"/>
      <c r="V15" s="50"/>
      <c r="W15" s="50"/>
      <c r="X15" s="50"/>
      <c r="Y15" s="50"/>
      <c r="Z15" s="50"/>
      <c r="AA15" s="51"/>
    </row>
    <row r="16" spans="2:27" x14ac:dyDescent="0.25">
      <c r="B16" s="154" t="s">
        <v>89</v>
      </c>
      <c r="C16" s="155"/>
      <c r="D16" s="155"/>
      <c r="E16" s="155"/>
      <c r="F16" s="155"/>
      <c r="G16" s="155"/>
      <c r="H16" s="155"/>
      <c r="I16" s="156"/>
      <c r="K16" s="154" t="s">
        <v>195</v>
      </c>
      <c r="L16" s="155"/>
      <c r="M16" s="155"/>
      <c r="N16" s="155"/>
      <c r="O16" s="155"/>
      <c r="P16" s="155"/>
      <c r="Q16" s="155"/>
      <c r="R16" s="156"/>
      <c r="T16" s="154"/>
      <c r="U16" s="155"/>
      <c r="V16" s="155"/>
      <c r="W16" s="155"/>
      <c r="X16" s="155"/>
      <c r="Y16" s="155"/>
      <c r="Z16" s="155"/>
      <c r="AA16" s="156"/>
    </row>
    <row r="17" spans="2:27" x14ac:dyDescent="0.25">
      <c r="B17" s="178" t="s">
        <v>91</v>
      </c>
      <c r="C17" s="178"/>
      <c r="D17" s="178"/>
      <c r="E17" s="178"/>
      <c r="F17" s="178"/>
      <c r="G17" s="178"/>
      <c r="H17" s="178"/>
      <c r="I17" s="178"/>
      <c r="K17" s="99"/>
      <c r="L17" s="99"/>
      <c r="M17" s="99"/>
      <c r="N17" s="99"/>
      <c r="O17" s="99"/>
      <c r="P17" s="99"/>
      <c r="Q17" s="99"/>
      <c r="R17" s="99"/>
      <c r="T17" s="99"/>
      <c r="U17" s="99"/>
      <c r="V17" s="99"/>
      <c r="W17" s="99"/>
      <c r="X17" s="99"/>
      <c r="Y17" s="99"/>
      <c r="Z17" s="99"/>
      <c r="AA17" s="99"/>
    </row>
    <row r="18" spans="2:27" x14ac:dyDescent="0.25">
      <c r="B18" s="116" t="s">
        <v>274</v>
      </c>
      <c r="C18" s="116"/>
      <c r="D18" s="116"/>
      <c r="E18" s="116"/>
      <c r="F18" s="116"/>
      <c r="G18" s="116"/>
      <c r="H18" s="116"/>
      <c r="I18" s="116"/>
      <c r="K18" s="116" t="s">
        <v>274</v>
      </c>
      <c r="L18" s="116"/>
      <c r="M18" s="116"/>
      <c r="N18" s="116"/>
      <c r="O18" s="116"/>
      <c r="P18" s="116"/>
      <c r="Q18" s="116"/>
      <c r="R18" s="116"/>
      <c r="T18" s="116" t="s">
        <v>274</v>
      </c>
      <c r="U18" s="116"/>
      <c r="V18" s="116"/>
      <c r="W18" s="116"/>
      <c r="X18" s="116"/>
      <c r="Y18" s="116"/>
      <c r="Z18" s="116"/>
      <c r="AA18" s="116"/>
    </row>
    <row r="19" spans="2:27" x14ac:dyDescent="0.25">
      <c r="B19" s="25">
        <v>0.3125</v>
      </c>
      <c r="C19" s="169" t="s">
        <v>81</v>
      </c>
      <c r="D19" s="170"/>
      <c r="E19" s="170"/>
      <c r="F19" s="170"/>
      <c r="G19" s="170"/>
      <c r="H19" s="170"/>
      <c r="I19" s="171"/>
      <c r="K19" s="25">
        <v>0.3125</v>
      </c>
      <c r="L19" s="145" t="s">
        <v>81</v>
      </c>
      <c r="M19" s="146"/>
      <c r="N19" s="146"/>
      <c r="O19" s="146"/>
      <c r="P19" s="146"/>
      <c r="Q19" s="146"/>
      <c r="R19" s="147"/>
      <c r="T19" s="25">
        <v>0.375</v>
      </c>
      <c r="U19" s="154" t="s">
        <v>81</v>
      </c>
      <c r="V19" s="155"/>
      <c r="W19" s="155"/>
      <c r="X19" s="155"/>
      <c r="Y19" s="155"/>
      <c r="Z19" s="155"/>
      <c r="AA19" s="156"/>
    </row>
    <row r="20" spans="2:27" x14ac:dyDescent="0.25">
      <c r="B20" s="25">
        <v>0.33333333333333331</v>
      </c>
      <c r="C20" s="169" t="s">
        <v>82</v>
      </c>
      <c r="D20" s="170"/>
      <c r="E20" s="170"/>
      <c r="F20" s="170"/>
      <c r="G20" s="170"/>
      <c r="H20" s="170"/>
      <c r="I20" s="171"/>
      <c r="K20" s="25">
        <v>0.33333333333333331</v>
      </c>
      <c r="L20" s="169" t="s">
        <v>83</v>
      </c>
      <c r="M20" s="170"/>
      <c r="N20" s="170"/>
      <c r="O20" s="170"/>
      <c r="P20" s="170"/>
      <c r="Q20" s="170"/>
      <c r="R20" s="171"/>
      <c r="T20" s="25">
        <v>0.39583333333333331</v>
      </c>
      <c r="U20" s="154" t="s">
        <v>196</v>
      </c>
      <c r="V20" s="155"/>
      <c r="W20" s="155"/>
      <c r="X20" s="155"/>
      <c r="Y20" s="155"/>
      <c r="Z20" s="155"/>
      <c r="AA20" s="156"/>
    </row>
    <row r="21" spans="2:27" x14ac:dyDescent="0.25">
      <c r="B21" s="25">
        <v>0.39583333333333298</v>
      </c>
      <c r="C21" s="169" t="s">
        <v>83</v>
      </c>
      <c r="D21" s="170"/>
      <c r="E21" s="170"/>
      <c r="F21" s="170"/>
      <c r="G21" s="170"/>
      <c r="H21" s="170"/>
      <c r="I21" s="171"/>
      <c r="K21" s="25">
        <v>0.375</v>
      </c>
      <c r="L21" s="169" t="s">
        <v>196</v>
      </c>
      <c r="M21" s="170"/>
      <c r="N21" s="170"/>
      <c r="O21" s="170"/>
      <c r="P21" s="170"/>
      <c r="Q21" s="170"/>
      <c r="R21" s="171"/>
      <c r="T21" s="25">
        <v>0.41666666666666669</v>
      </c>
      <c r="U21" s="154" t="s">
        <v>283</v>
      </c>
      <c r="V21" s="155"/>
      <c r="W21" s="155"/>
      <c r="X21" s="155"/>
      <c r="Y21" s="155"/>
      <c r="Z21" s="155"/>
      <c r="AA21" s="156"/>
    </row>
    <row r="22" spans="2:27" x14ac:dyDescent="0.25">
      <c r="B22" s="25">
        <v>0.4375</v>
      </c>
      <c r="C22" s="169" t="s">
        <v>84</v>
      </c>
      <c r="D22" s="170"/>
      <c r="E22" s="170"/>
      <c r="F22" s="170"/>
      <c r="G22" s="170"/>
      <c r="H22" s="170"/>
      <c r="I22" s="171"/>
      <c r="K22" s="25">
        <v>0.41666666666666669</v>
      </c>
      <c r="L22" s="169" t="s">
        <v>197</v>
      </c>
      <c r="M22" s="170"/>
      <c r="N22" s="170"/>
      <c r="O22" s="170"/>
      <c r="P22" s="170"/>
      <c r="Q22" s="170"/>
      <c r="R22" s="171"/>
      <c r="T22" s="25">
        <v>0.5</v>
      </c>
      <c r="U22" s="154" t="s">
        <v>281</v>
      </c>
      <c r="V22" s="155"/>
      <c r="W22" s="155"/>
      <c r="X22" s="155"/>
      <c r="Y22" s="155"/>
      <c r="Z22" s="155"/>
      <c r="AA22" s="156"/>
    </row>
    <row r="23" spans="2:27" x14ac:dyDescent="0.25">
      <c r="B23" s="25">
        <v>0.52083333333333337</v>
      </c>
      <c r="C23" s="145" t="s">
        <v>85</v>
      </c>
      <c r="D23" s="146"/>
      <c r="E23" s="146"/>
      <c r="F23" s="146"/>
      <c r="G23" s="146"/>
      <c r="H23" s="146"/>
      <c r="I23" s="147"/>
      <c r="K23" s="25">
        <v>0.58333333333333337</v>
      </c>
      <c r="L23" s="169" t="s">
        <v>198</v>
      </c>
      <c r="M23" s="170"/>
      <c r="N23" s="170"/>
      <c r="O23" s="170"/>
      <c r="P23" s="170"/>
      <c r="Q23" s="170"/>
      <c r="R23" s="171"/>
      <c r="T23" s="25">
        <v>4.1666666666666664E-2</v>
      </c>
      <c r="U23" s="154" t="s">
        <v>282</v>
      </c>
      <c r="V23" s="155"/>
      <c r="W23" s="155"/>
      <c r="X23" s="155"/>
      <c r="Y23" s="155"/>
      <c r="Z23" s="155"/>
      <c r="AA23" s="156"/>
    </row>
    <row r="24" spans="2:27" x14ac:dyDescent="0.25">
      <c r="B24" s="25">
        <v>0.54166666666666663</v>
      </c>
      <c r="C24" s="175" t="s">
        <v>92</v>
      </c>
      <c r="D24" s="176"/>
      <c r="E24" s="176"/>
      <c r="F24" s="176"/>
      <c r="G24" s="176"/>
      <c r="H24" s="176"/>
      <c r="I24" s="177"/>
      <c r="K24" s="25">
        <v>0.60416666666666663</v>
      </c>
      <c r="L24" s="169" t="s">
        <v>199</v>
      </c>
      <c r="M24" s="170"/>
      <c r="N24" s="170"/>
      <c r="O24" s="170"/>
      <c r="P24" s="170"/>
      <c r="Q24" s="170"/>
      <c r="R24" s="171"/>
      <c r="T24" s="25">
        <v>0.16666666666666666</v>
      </c>
      <c r="U24" s="99" t="s">
        <v>199</v>
      </c>
      <c r="V24" s="99"/>
      <c r="W24" s="99"/>
      <c r="X24" s="99"/>
      <c r="Y24" s="99"/>
      <c r="Z24" s="99"/>
      <c r="AA24" s="99"/>
    </row>
    <row r="25" spans="2:27" x14ac:dyDescent="0.25">
      <c r="B25" s="25">
        <v>0.58333333333333337</v>
      </c>
      <c r="C25" s="121" t="s">
        <v>98</v>
      </c>
      <c r="D25" s="121"/>
      <c r="E25" s="121"/>
      <c r="F25" s="121"/>
      <c r="G25" s="121"/>
      <c r="H25" s="121"/>
      <c r="I25" s="121"/>
      <c r="K25" s="25">
        <v>0.625</v>
      </c>
      <c r="L25" s="126" t="s">
        <v>201</v>
      </c>
      <c r="M25" s="126"/>
      <c r="N25" s="126"/>
      <c r="O25" s="126"/>
      <c r="P25" s="126"/>
      <c r="Q25" s="126"/>
      <c r="R25" s="126"/>
      <c r="T25" s="25">
        <v>0.20833333333333334</v>
      </c>
      <c r="U25" s="99" t="s">
        <v>284</v>
      </c>
      <c r="V25" s="99"/>
      <c r="W25" s="99"/>
      <c r="X25" s="99"/>
      <c r="Y25" s="99"/>
      <c r="Z25" s="99"/>
      <c r="AA25" s="99"/>
    </row>
    <row r="26" spans="2:27" x14ac:dyDescent="0.25">
      <c r="B26" s="25">
        <v>0.625</v>
      </c>
      <c r="C26" s="121" t="s">
        <v>97</v>
      </c>
      <c r="D26" s="121"/>
      <c r="E26" s="121"/>
      <c r="F26" s="121"/>
      <c r="G26" s="121"/>
      <c r="H26" s="121"/>
      <c r="I26" s="121"/>
      <c r="K26" s="25"/>
      <c r="L26" s="99"/>
      <c r="M26" s="99"/>
      <c r="N26" s="99"/>
      <c r="O26" s="99"/>
      <c r="P26" s="99"/>
      <c r="Q26" s="99"/>
      <c r="R26" s="99"/>
      <c r="T26" s="25"/>
      <c r="U26" s="99"/>
      <c r="V26" s="99"/>
      <c r="W26" s="99"/>
      <c r="X26" s="99"/>
      <c r="Y26" s="99"/>
      <c r="Z26" s="99"/>
      <c r="AA26" s="99"/>
    </row>
    <row r="27" spans="2:27" x14ac:dyDescent="0.25">
      <c r="B27" s="158" t="s">
        <v>121</v>
      </c>
      <c r="C27" s="159"/>
      <c r="D27" s="159"/>
      <c r="E27" s="159"/>
      <c r="F27" s="159"/>
      <c r="G27" s="159"/>
      <c r="H27" s="159"/>
      <c r="I27" s="160"/>
      <c r="K27" s="158" t="s">
        <v>121</v>
      </c>
      <c r="L27" s="159"/>
      <c r="M27" s="159"/>
      <c r="N27" s="159"/>
      <c r="O27" s="159"/>
      <c r="P27" s="159"/>
      <c r="Q27" s="159"/>
      <c r="R27" s="160"/>
      <c r="T27" s="158" t="s">
        <v>121</v>
      </c>
      <c r="U27" s="159"/>
      <c r="V27" s="159"/>
      <c r="W27" s="159"/>
      <c r="X27" s="159"/>
      <c r="Y27" s="159"/>
      <c r="Z27" s="159"/>
      <c r="AA27" s="160"/>
    </row>
    <row r="28" spans="2:27" x14ac:dyDescent="0.25">
      <c r="B28" s="173" t="s">
        <v>90</v>
      </c>
      <c r="C28" s="174"/>
      <c r="D28" s="145" t="s">
        <v>124</v>
      </c>
      <c r="E28" s="146"/>
      <c r="F28" s="146"/>
      <c r="G28" s="146"/>
      <c r="H28" s="146"/>
      <c r="I28" s="147"/>
      <c r="K28" s="152" t="s">
        <v>90</v>
      </c>
      <c r="L28" s="153"/>
      <c r="M28" s="169" t="s">
        <v>242</v>
      </c>
      <c r="N28" s="170"/>
      <c r="O28" s="170"/>
      <c r="P28" s="170"/>
      <c r="Q28" s="170"/>
      <c r="R28" s="171"/>
      <c r="T28" s="152"/>
      <c r="U28" s="153"/>
      <c r="V28" s="154"/>
      <c r="W28" s="155"/>
      <c r="X28" s="155"/>
      <c r="Y28" s="155"/>
      <c r="Z28" s="155"/>
      <c r="AA28" s="156"/>
    </row>
    <row r="29" spans="2:27" x14ac:dyDescent="0.25">
      <c r="B29" s="173" t="s">
        <v>123</v>
      </c>
      <c r="C29" s="174"/>
      <c r="D29" s="169" t="s">
        <v>122</v>
      </c>
      <c r="E29" s="170"/>
      <c r="F29" s="170"/>
      <c r="G29" s="170"/>
      <c r="H29" s="170"/>
      <c r="I29" s="171"/>
      <c r="K29" s="152" t="s">
        <v>123</v>
      </c>
      <c r="L29" s="153"/>
      <c r="M29" s="169" t="s">
        <v>261</v>
      </c>
      <c r="N29" s="170"/>
      <c r="O29" s="170"/>
      <c r="P29" s="170"/>
      <c r="Q29" s="170"/>
      <c r="R29" s="171"/>
      <c r="T29" s="152"/>
      <c r="U29" s="153"/>
      <c r="V29" s="154"/>
      <c r="W29" s="155"/>
      <c r="X29" s="155"/>
      <c r="Y29" s="155"/>
      <c r="Z29" s="155"/>
      <c r="AA29" s="156"/>
    </row>
    <row r="30" spans="2:27" x14ac:dyDescent="0.25">
      <c r="B30" s="152" t="s">
        <v>112</v>
      </c>
      <c r="C30" s="153"/>
      <c r="D30" s="175" t="s">
        <v>113</v>
      </c>
      <c r="E30" s="176"/>
      <c r="F30" s="176"/>
      <c r="G30" s="176"/>
      <c r="H30" s="176"/>
      <c r="I30" s="177"/>
      <c r="K30" s="152" t="s">
        <v>243</v>
      </c>
      <c r="L30" s="153"/>
      <c r="M30" s="145" t="s">
        <v>244</v>
      </c>
      <c r="N30" s="146"/>
      <c r="O30" s="146"/>
      <c r="P30" s="146"/>
      <c r="Q30" s="146"/>
      <c r="R30" s="147"/>
      <c r="T30" s="152"/>
      <c r="U30" s="153"/>
      <c r="V30" s="154"/>
      <c r="W30" s="155"/>
      <c r="X30" s="155"/>
      <c r="Y30" s="155"/>
      <c r="Z30" s="155"/>
      <c r="AA30" s="156"/>
    </row>
    <row r="31" spans="2:27" x14ac:dyDescent="0.25">
      <c r="B31" s="173" t="s">
        <v>114</v>
      </c>
      <c r="C31" s="174"/>
      <c r="D31" s="175" t="s">
        <v>218</v>
      </c>
      <c r="E31" s="176"/>
      <c r="F31" s="176"/>
      <c r="G31" s="176"/>
      <c r="H31" s="176"/>
      <c r="I31" s="177"/>
      <c r="K31" s="152" t="s">
        <v>117</v>
      </c>
      <c r="L31" s="153"/>
      <c r="M31" s="145" t="s">
        <v>245</v>
      </c>
      <c r="N31" s="146"/>
      <c r="O31" s="146"/>
      <c r="P31" s="146"/>
      <c r="Q31" s="146"/>
      <c r="R31" s="147"/>
      <c r="T31" s="152"/>
      <c r="U31" s="153"/>
      <c r="V31" s="154"/>
      <c r="W31" s="155"/>
      <c r="X31" s="155"/>
      <c r="Y31" s="155"/>
      <c r="Z31" s="155"/>
      <c r="AA31" s="156"/>
    </row>
    <row r="32" spans="2:27" x14ac:dyDescent="0.25">
      <c r="B32" s="173" t="s">
        <v>115</v>
      </c>
      <c r="C32" s="174"/>
      <c r="D32" s="175" t="s">
        <v>134</v>
      </c>
      <c r="E32" s="176"/>
      <c r="F32" s="176"/>
      <c r="G32" s="176"/>
      <c r="H32" s="176"/>
      <c r="I32" s="177"/>
      <c r="K32" s="152" t="s">
        <v>118</v>
      </c>
      <c r="L32" s="153"/>
      <c r="M32" s="169" t="s">
        <v>246</v>
      </c>
      <c r="N32" s="170"/>
      <c r="O32" s="170"/>
      <c r="P32" s="170"/>
      <c r="Q32" s="170"/>
      <c r="R32" s="171"/>
      <c r="T32" s="152"/>
      <c r="U32" s="153"/>
      <c r="V32" s="154"/>
      <c r="W32" s="155"/>
      <c r="X32" s="155"/>
      <c r="Y32" s="155"/>
      <c r="Z32" s="155"/>
      <c r="AA32" s="156"/>
    </row>
    <row r="33" spans="2:27" x14ac:dyDescent="0.25">
      <c r="B33" s="111" t="s">
        <v>117</v>
      </c>
      <c r="C33" s="112"/>
      <c r="D33" s="178" t="s">
        <v>116</v>
      </c>
      <c r="E33" s="178"/>
      <c r="F33" s="178"/>
      <c r="G33" s="178"/>
      <c r="H33" s="178"/>
      <c r="I33" s="178"/>
      <c r="K33" s="112"/>
      <c r="L33" s="112"/>
      <c r="M33" s="99"/>
      <c r="N33" s="99"/>
      <c r="O33" s="99"/>
      <c r="P33" s="99"/>
      <c r="Q33" s="99"/>
      <c r="R33" s="99"/>
      <c r="T33" s="112"/>
      <c r="U33" s="112"/>
      <c r="V33" s="99"/>
      <c r="W33" s="99"/>
      <c r="X33" s="99"/>
      <c r="Y33" s="99"/>
      <c r="Z33" s="99"/>
      <c r="AA33" s="99"/>
    </row>
    <row r="34" spans="2:27" x14ac:dyDescent="0.25">
      <c r="B34" s="111" t="s">
        <v>118</v>
      </c>
      <c r="C34" s="112"/>
      <c r="D34" s="178" t="s">
        <v>145</v>
      </c>
      <c r="E34" s="178"/>
      <c r="F34" s="178"/>
      <c r="G34" s="178"/>
      <c r="H34" s="178"/>
      <c r="I34" s="178"/>
      <c r="K34" s="112"/>
      <c r="L34" s="112"/>
      <c r="M34" s="99"/>
      <c r="N34" s="99"/>
      <c r="O34" s="99"/>
      <c r="P34" s="99"/>
      <c r="Q34" s="99"/>
      <c r="R34" s="99"/>
      <c r="T34" s="112"/>
      <c r="U34" s="112"/>
      <c r="V34" s="99"/>
      <c r="W34" s="99"/>
      <c r="X34" s="99"/>
      <c r="Y34" s="99"/>
      <c r="Z34" s="99"/>
      <c r="AA34" s="99"/>
    </row>
    <row r="35" spans="2:27" x14ac:dyDescent="0.25">
      <c r="B35" s="157" t="s">
        <v>119</v>
      </c>
      <c r="C35" s="157"/>
      <c r="D35" s="121" t="s">
        <v>120</v>
      </c>
      <c r="E35" s="121"/>
      <c r="F35" s="121"/>
      <c r="G35" s="121"/>
      <c r="H35" s="121"/>
      <c r="I35" s="121"/>
      <c r="K35" s="157" t="s">
        <v>119</v>
      </c>
      <c r="L35" s="157"/>
      <c r="M35" s="121" t="s">
        <v>247</v>
      </c>
      <c r="N35" s="121"/>
      <c r="O35" s="121"/>
      <c r="P35" s="121"/>
      <c r="Q35" s="121"/>
      <c r="R35" s="121"/>
      <c r="T35" s="157" t="s">
        <v>119</v>
      </c>
      <c r="U35" s="157"/>
      <c r="V35" s="99"/>
      <c r="W35" s="99"/>
      <c r="X35" s="99"/>
      <c r="Y35" s="99"/>
      <c r="Z35" s="99"/>
      <c r="AA35" s="99"/>
    </row>
    <row r="36" spans="2:27" x14ac:dyDescent="0.25">
      <c r="B36" s="44"/>
      <c r="C36" s="44"/>
      <c r="D36" s="44"/>
      <c r="E36" s="44"/>
      <c r="F36" s="44"/>
      <c r="G36" s="44"/>
      <c r="H36" s="44"/>
      <c r="I36" s="44"/>
    </row>
    <row r="37" spans="2:27" x14ac:dyDescent="0.25">
      <c r="K37" s="115" t="s">
        <v>265</v>
      </c>
      <c r="L37" s="116"/>
      <c r="M37" s="116"/>
      <c r="N37" s="116"/>
      <c r="O37" s="116"/>
      <c r="P37" s="116"/>
      <c r="Q37" s="116"/>
      <c r="R37" s="116"/>
      <c r="T37" s="115" t="s">
        <v>285</v>
      </c>
      <c r="U37" s="116"/>
      <c r="V37" s="116"/>
      <c r="W37" s="116"/>
      <c r="X37" s="116"/>
      <c r="Y37" s="116"/>
      <c r="Z37" s="116"/>
      <c r="AA37" s="116"/>
    </row>
    <row r="38" spans="2:27" x14ac:dyDescent="0.25">
      <c r="K38" s="24" t="s">
        <v>0</v>
      </c>
      <c r="L38" s="103" t="s">
        <v>1</v>
      </c>
      <c r="M38" s="103"/>
      <c r="N38" s="103"/>
      <c r="O38" s="24" t="s">
        <v>76</v>
      </c>
      <c r="P38" s="99" t="s">
        <v>3</v>
      </c>
      <c r="Q38" s="99"/>
      <c r="R38" s="99"/>
      <c r="T38" s="24" t="s">
        <v>0</v>
      </c>
      <c r="U38" s="103" t="s">
        <v>1</v>
      </c>
      <c r="V38" s="103"/>
      <c r="W38" s="103"/>
      <c r="X38" s="24" t="s">
        <v>76</v>
      </c>
      <c r="Y38" s="103" t="s">
        <v>3</v>
      </c>
      <c r="Z38" s="99"/>
      <c r="AA38" s="99"/>
    </row>
    <row r="39" spans="2:27" x14ac:dyDescent="0.25">
      <c r="K39" s="24" t="s">
        <v>7</v>
      </c>
      <c r="L39" s="103" t="s">
        <v>74</v>
      </c>
      <c r="M39" s="103"/>
      <c r="N39" s="103"/>
      <c r="O39" s="24" t="s">
        <v>95</v>
      </c>
      <c r="P39" s="100"/>
      <c r="Q39" s="101"/>
      <c r="R39" s="101"/>
      <c r="T39" s="24" t="s">
        <v>7</v>
      </c>
      <c r="U39" s="103" t="s">
        <v>74</v>
      </c>
      <c r="V39" s="103"/>
      <c r="W39" s="103"/>
      <c r="X39" s="24" t="s">
        <v>95</v>
      </c>
      <c r="Y39" s="100" t="s">
        <v>287</v>
      </c>
      <c r="Z39" s="101"/>
      <c r="AA39" s="101"/>
    </row>
    <row r="40" spans="2:27" x14ac:dyDescent="0.25">
      <c r="K40" s="24" t="s">
        <v>75</v>
      </c>
      <c r="L40" s="138" t="s">
        <v>202</v>
      </c>
      <c r="M40" s="139"/>
      <c r="N40" s="139"/>
      <c r="O40" s="24" t="s">
        <v>95</v>
      </c>
      <c r="P40" s="103"/>
      <c r="Q40" s="99"/>
      <c r="R40" s="99"/>
      <c r="T40" s="24" t="s">
        <v>75</v>
      </c>
      <c r="U40" s="138" t="s">
        <v>276</v>
      </c>
      <c r="V40" s="139"/>
      <c r="W40" s="139"/>
      <c r="X40" s="24" t="s">
        <v>95</v>
      </c>
      <c r="Y40" s="103"/>
      <c r="Z40" s="99"/>
      <c r="AA40" s="99"/>
    </row>
    <row r="41" spans="2:27" x14ac:dyDescent="0.25">
      <c r="K41" s="24" t="s">
        <v>77</v>
      </c>
      <c r="L41" s="161">
        <v>45563</v>
      </c>
      <c r="M41" s="162"/>
      <c r="N41" s="163"/>
      <c r="O41" s="23" t="s">
        <v>95</v>
      </c>
      <c r="P41" s="168"/>
      <c r="Q41" s="164"/>
      <c r="R41" s="108"/>
      <c r="T41" s="24" t="s">
        <v>77</v>
      </c>
      <c r="U41" s="161">
        <v>45585</v>
      </c>
      <c r="V41" s="162"/>
      <c r="W41" s="163"/>
      <c r="X41" s="23" t="s">
        <v>95</v>
      </c>
      <c r="Y41" s="168"/>
      <c r="Z41" s="164"/>
      <c r="AA41" s="108"/>
    </row>
    <row r="42" spans="2:27" x14ac:dyDescent="0.25">
      <c r="K42" s="24" t="s">
        <v>90</v>
      </c>
      <c r="L42" s="168" t="s">
        <v>275</v>
      </c>
      <c r="M42" s="162"/>
      <c r="N42" s="163"/>
      <c r="O42" s="23" t="s">
        <v>148</v>
      </c>
      <c r="P42" s="107" t="s">
        <v>262</v>
      </c>
      <c r="Q42" s="164"/>
      <c r="R42" s="108"/>
      <c r="T42" s="24" t="s">
        <v>90</v>
      </c>
      <c r="U42" s="161" t="s">
        <v>286</v>
      </c>
      <c r="V42" s="162"/>
      <c r="W42" s="163"/>
      <c r="X42" s="23" t="s">
        <v>148</v>
      </c>
      <c r="Y42" s="107"/>
      <c r="Z42" s="164"/>
      <c r="AA42" s="108"/>
    </row>
    <row r="43" spans="2:27" x14ac:dyDescent="0.25">
      <c r="K43" s="158" t="s">
        <v>86</v>
      </c>
      <c r="L43" s="159"/>
      <c r="M43" s="159"/>
      <c r="N43" s="159"/>
      <c r="O43" s="159"/>
      <c r="P43" s="159"/>
      <c r="Q43" s="159"/>
      <c r="R43" s="160"/>
      <c r="T43" s="158" t="s">
        <v>86</v>
      </c>
      <c r="U43" s="159"/>
      <c r="V43" s="159"/>
      <c r="W43" s="159"/>
      <c r="X43" s="159"/>
      <c r="Y43" s="159"/>
      <c r="Z43" s="159"/>
      <c r="AA43" s="160"/>
    </row>
    <row r="44" spans="2:27" x14ac:dyDescent="0.25">
      <c r="K44" s="154" t="s">
        <v>263</v>
      </c>
      <c r="L44" s="155"/>
      <c r="M44" s="155"/>
      <c r="N44" s="155"/>
      <c r="O44" s="155"/>
      <c r="P44" s="155"/>
      <c r="Q44" s="155"/>
      <c r="R44" s="156"/>
      <c r="T44" s="154" t="s">
        <v>288</v>
      </c>
      <c r="U44" s="155"/>
      <c r="V44" s="155"/>
      <c r="W44" s="155"/>
      <c r="X44" s="155"/>
      <c r="Y44" s="155"/>
      <c r="Z44" s="155"/>
      <c r="AA44" s="156"/>
    </row>
    <row r="45" spans="2:27" x14ac:dyDescent="0.25">
      <c r="K45" s="165" t="s">
        <v>264</v>
      </c>
      <c r="L45" s="166"/>
      <c r="M45" s="166"/>
      <c r="N45" s="166"/>
      <c r="O45" s="166"/>
      <c r="P45" s="166"/>
      <c r="Q45" s="166"/>
      <c r="R45" s="167"/>
      <c r="T45" s="165"/>
      <c r="U45" s="166"/>
      <c r="V45" s="166"/>
      <c r="W45" s="166"/>
      <c r="X45" s="166"/>
      <c r="Y45" s="166"/>
      <c r="Z45" s="166"/>
      <c r="AA45" s="167"/>
    </row>
    <row r="46" spans="2:27" x14ac:dyDescent="0.25">
      <c r="K46" s="154"/>
      <c r="L46" s="155"/>
      <c r="M46" s="155"/>
      <c r="N46" s="155"/>
      <c r="O46" s="155"/>
      <c r="P46" s="155"/>
      <c r="Q46" s="155"/>
      <c r="R46" s="156"/>
      <c r="T46" s="154"/>
      <c r="U46" s="155"/>
      <c r="V46" s="155"/>
      <c r="W46" s="155"/>
      <c r="X46" s="155"/>
      <c r="Y46" s="155"/>
      <c r="Z46" s="155"/>
      <c r="AA46" s="156"/>
    </row>
    <row r="47" spans="2:27" x14ac:dyDescent="0.25">
      <c r="K47" s="154"/>
      <c r="L47" s="155"/>
      <c r="M47" s="155"/>
      <c r="N47" s="155"/>
      <c r="O47" s="155"/>
      <c r="P47" s="155"/>
      <c r="Q47" s="155"/>
      <c r="R47" s="156"/>
      <c r="T47" s="154"/>
      <c r="U47" s="155"/>
      <c r="V47" s="155"/>
      <c r="W47" s="155"/>
      <c r="X47" s="155"/>
      <c r="Y47" s="155"/>
      <c r="Z47" s="155"/>
      <c r="AA47" s="156"/>
    </row>
    <row r="48" spans="2:27" x14ac:dyDescent="0.25">
      <c r="K48" s="49"/>
      <c r="L48" s="50"/>
      <c r="M48" s="50"/>
      <c r="N48" s="50"/>
      <c r="O48" s="50"/>
      <c r="P48" s="50"/>
      <c r="Q48" s="50"/>
      <c r="R48" s="51"/>
      <c r="T48" s="49"/>
      <c r="U48" s="50"/>
      <c r="V48" s="50"/>
      <c r="W48" s="50"/>
      <c r="X48" s="50"/>
      <c r="Y48" s="50"/>
      <c r="Z48" s="50"/>
      <c r="AA48" s="51"/>
    </row>
    <row r="49" spans="11:27" x14ac:dyDescent="0.25">
      <c r="K49" s="154"/>
      <c r="L49" s="155"/>
      <c r="M49" s="155"/>
      <c r="N49" s="155"/>
      <c r="O49" s="155"/>
      <c r="P49" s="155"/>
      <c r="Q49" s="155"/>
      <c r="R49" s="156"/>
      <c r="T49" s="154"/>
      <c r="U49" s="155"/>
      <c r="V49" s="155"/>
      <c r="W49" s="155"/>
      <c r="X49" s="155"/>
      <c r="Y49" s="155"/>
      <c r="Z49" s="155"/>
      <c r="AA49" s="156"/>
    </row>
    <row r="50" spans="11:27" x14ac:dyDescent="0.25">
      <c r="K50" s="99"/>
      <c r="L50" s="99"/>
      <c r="M50" s="99"/>
      <c r="N50" s="99"/>
      <c r="O50" s="99"/>
      <c r="P50" s="99"/>
      <c r="Q50" s="99"/>
      <c r="R50" s="99"/>
      <c r="T50" s="99"/>
      <c r="U50" s="99"/>
      <c r="V50" s="99"/>
      <c r="W50" s="99"/>
      <c r="X50" s="99"/>
      <c r="Y50" s="99"/>
      <c r="Z50" s="99"/>
      <c r="AA50" s="99"/>
    </row>
    <row r="51" spans="11:27" x14ac:dyDescent="0.25">
      <c r="K51" s="116" t="s">
        <v>274</v>
      </c>
      <c r="L51" s="116"/>
      <c r="M51" s="116"/>
      <c r="N51" s="116"/>
      <c r="O51" s="116"/>
      <c r="P51" s="116"/>
      <c r="Q51" s="116"/>
      <c r="R51" s="116"/>
      <c r="T51" s="116" t="s">
        <v>274</v>
      </c>
      <c r="U51" s="116"/>
      <c r="V51" s="116"/>
      <c r="W51" s="116"/>
      <c r="X51" s="116"/>
      <c r="Y51" s="116"/>
      <c r="Z51" s="116"/>
      <c r="AA51" s="116"/>
    </row>
    <row r="52" spans="11:27" x14ac:dyDescent="0.25">
      <c r="K52" s="25">
        <v>4.1666666666666664E-2</v>
      </c>
      <c r="L52" s="169" t="s">
        <v>266</v>
      </c>
      <c r="M52" s="170"/>
      <c r="N52" s="170"/>
      <c r="O52" s="170"/>
      <c r="P52" s="170"/>
      <c r="Q52" s="170"/>
      <c r="R52" s="171"/>
      <c r="T52" s="25">
        <v>0.375</v>
      </c>
      <c r="U52" s="154" t="s">
        <v>81</v>
      </c>
      <c r="V52" s="155"/>
      <c r="W52" s="155"/>
      <c r="X52" s="155"/>
      <c r="Y52" s="155"/>
      <c r="Z52" s="155"/>
      <c r="AA52" s="156"/>
    </row>
    <row r="53" spans="11:27" x14ac:dyDescent="0.25">
      <c r="K53" s="25">
        <v>6.25E-2</v>
      </c>
      <c r="L53" s="169" t="s">
        <v>267</v>
      </c>
      <c r="M53" s="170"/>
      <c r="N53" s="170"/>
      <c r="O53" s="170"/>
      <c r="P53" s="170"/>
      <c r="Q53" s="170"/>
      <c r="R53" s="171"/>
      <c r="T53" s="25">
        <v>0.39583333333333331</v>
      </c>
      <c r="U53" s="154" t="s">
        <v>196</v>
      </c>
      <c r="V53" s="155"/>
      <c r="W53" s="155"/>
      <c r="X53" s="155"/>
      <c r="Y53" s="155"/>
      <c r="Z53" s="155"/>
      <c r="AA53" s="156"/>
    </row>
    <row r="54" spans="11:27" x14ac:dyDescent="0.25">
      <c r="K54" s="25">
        <v>8.3333333333333329E-2</v>
      </c>
      <c r="L54" s="169" t="s">
        <v>268</v>
      </c>
      <c r="M54" s="170"/>
      <c r="N54" s="170"/>
      <c r="O54" s="170"/>
      <c r="P54" s="170"/>
      <c r="Q54" s="170"/>
      <c r="R54" s="171"/>
      <c r="T54" s="25">
        <v>0.41666666666666669</v>
      </c>
      <c r="U54" s="154" t="s">
        <v>283</v>
      </c>
      <c r="V54" s="155"/>
      <c r="W54" s="155"/>
      <c r="X54" s="155"/>
      <c r="Y54" s="155"/>
      <c r="Z54" s="155"/>
      <c r="AA54" s="156"/>
    </row>
    <row r="55" spans="11:27" x14ac:dyDescent="0.25">
      <c r="K55" s="25"/>
      <c r="L55" s="154"/>
      <c r="M55" s="155"/>
      <c r="N55" s="155"/>
      <c r="O55" s="155"/>
      <c r="P55" s="155"/>
      <c r="Q55" s="155"/>
      <c r="R55" s="156"/>
      <c r="T55" s="25">
        <v>8.3333333333333329E-2</v>
      </c>
      <c r="U55" s="154" t="s">
        <v>199</v>
      </c>
      <c r="V55" s="155"/>
      <c r="W55" s="155"/>
      <c r="X55" s="155"/>
      <c r="Y55" s="155"/>
      <c r="Z55" s="155"/>
      <c r="AA55" s="156"/>
    </row>
    <row r="56" spans="11:27" x14ac:dyDescent="0.25">
      <c r="K56" s="25"/>
      <c r="L56" s="154"/>
      <c r="M56" s="155"/>
      <c r="N56" s="155"/>
      <c r="O56" s="155"/>
      <c r="P56" s="155"/>
      <c r="Q56" s="155"/>
      <c r="R56" s="156"/>
      <c r="T56" s="25">
        <v>0.125</v>
      </c>
      <c r="U56" s="154" t="s">
        <v>284</v>
      </c>
      <c r="V56" s="155"/>
      <c r="W56" s="155"/>
      <c r="X56" s="155"/>
      <c r="Y56" s="155"/>
      <c r="Z56" s="155"/>
      <c r="AA56" s="156"/>
    </row>
    <row r="57" spans="11:27" x14ac:dyDescent="0.25">
      <c r="K57" s="25"/>
      <c r="L57" s="154"/>
      <c r="M57" s="155"/>
      <c r="N57" s="155"/>
      <c r="O57" s="155"/>
      <c r="P57" s="155"/>
      <c r="Q57" s="155"/>
      <c r="R57" s="156"/>
      <c r="T57" s="25"/>
      <c r="U57" s="154"/>
      <c r="V57" s="155"/>
      <c r="W57" s="155"/>
      <c r="X57" s="155"/>
      <c r="Y57" s="155"/>
      <c r="Z57" s="155"/>
      <c r="AA57" s="156"/>
    </row>
    <row r="58" spans="11:27" x14ac:dyDescent="0.25">
      <c r="K58" s="25"/>
      <c r="L58" s="99"/>
      <c r="M58" s="99"/>
      <c r="N58" s="99"/>
      <c r="O58" s="99"/>
      <c r="P58" s="99"/>
      <c r="Q58" s="99"/>
      <c r="R58" s="99"/>
      <c r="T58" s="25"/>
      <c r="U58" s="99"/>
      <c r="V58" s="99"/>
      <c r="W58" s="99"/>
      <c r="X58" s="99"/>
      <c r="Y58" s="99"/>
      <c r="Z58" s="99"/>
      <c r="AA58" s="99"/>
    </row>
    <row r="59" spans="11:27" x14ac:dyDescent="0.25">
      <c r="K59" s="25"/>
      <c r="L59" s="99"/>
      <c r="M59" s="99"/>
      <c r="N59" s="99"/>
      <c r="O59" s="99"/>
      <c r="P59" s="99"/>
      <c r="Q59" s="99"/>
      <c r="R59" s="99"/>
      <c r="T59" s="25"/>
      <c r="U59" s="99"/>
      <c r="V59" s="99"/>
      <c r="W59" s="99"/>
      <c r="X59" s="99"/>
      <c r="Y59" s="99"/>
      <c r="Z59" s="99"/>
      <c r="AA59" s="99"/>
    </row>
    <row r="60" spans="11:27" x14ac:dyDescent="0.25">
      <c r="K60" s="158" t="s">
        <v>121</v>
      </c>
      <c r="L60" s="159"/>
      <c r="M60" s="159"/>
      <c r="N60" s="159"/>
      <c r="O60" s="159"/>
      <c r="P60" s="159"/>
      <c r="Q60" s="159"/>
      <c r="R60" s="160"/>
      <c r="T60" s="158" t="s">
        <v>121</v>
      </c>
      <c r="U60" s="159"/>
      <c r="V60" s="159"/>
      <c r="W60" s="159"/>
      <c r="X60" s="159"/>
      <c r="Y60" s="159"/>
      <c r="Z60" s="159"/>
      <c r="AA60" s="160"/>
    </row>
    <row r="61" spans="11:27" x14ac:dyDescent="0.25">
      <c r="K61" s="152" t="s">
        <v>90</v>
      </c>
      <c r="L61" s="153"/>
      <c r="M61" s="154"/>
      <c r="N61" s="155"/>
      <c r="O61" s="155"/>
      <c r="P61" s="155"/>
      <c r="Q61" s="155"/>
      <c r="R61" s="156"/>
      <c r="T61" s="152"/>
      <c r="U61" s="153"/>
      <c r="V61" s="154"/>
      <c r="W61" s="155"/>
      <c r="X61" s="155"/>
      <c r="Y61" s="155"/>
      <c r="Z61" s="155"/>
      <c r="AA61" s="156"/>
    </row>
    <row r="62" spans="11:27" x14ac:dyDescent="0.25">
      <c r="K62" s="152" t="s">
        <v>123</v>
      </c>
      <c r="L62" s="153"/>
      <c r="M62" s="165" t="s">
        <v>270</v>
      </c>
      <c r="N62" s="155"/>
      <c r="O62" s="155"/>
      <c r="P62" s="155"/>
      <c r="Q62" s="155"/>
      <c r="R62" s="156"/>
      <c r="T62" s="152"/>
      <c r="U62" s="153"/>
      <c r="V62" s="154"/>
      <c r="W62" s="155"/>
      <c r="X62" s="155"/>
      <c r="Y62" s="155"/>
      <c r="Z62" s="155"/>
      <c r="AA62" s="156"/>
    </row>
    <row r="63" spans="11:27" x14ac:dyDescent="0.25">
      <c r="K63" s="152" t="s">
        <v>117</v>
      </c>
      <c r="L63" s="153"/>
      <c r="M63" s="165" t="s">
        <v>271</v>
      </c>
      <c r="N63" s="155"/>
      <c r="O63" s="155"/>
      <c r="P63" s="155"/>
      <c r="Q63" s="155"/>
      <c r="R63" s="156"/>
      <c r="T63" s="152"/>
      <c r="U63" s="153"/>
      <c r="V63" s="154"/>
      <c r="W63" s="155"/>
      <c r="X63" s="155"/>
      <c r="Y63" s="155"/>
      <c r="Z63" s="155"/>
      <c r="AA63" s="156"/>
    </row>
    <row r="64" spans="11:27" x14ac:dyDescent="0.25">
      <c r="K64" s="152" t="s">
        <v>118</v>
      </c>
      <c r="L64" s="153"/>
      <c r="M64" s="154" t="s">
        <v>269</v>
      </c>
      <c r="N64" s="155"/>
      <c r="O64" s="155"/>
      <c r="P64" s="155"/>
      <c r="Q64" s="155"/>
      <c r="R64" s="156"/>
      <c r="T64" s="152"/>
      <c r="U64" s="153"/>
      <c r="V64" s="154"/>
      <c r="W64" s="155"/>
      <c r="X64" s="155"/>
      <c r="Y64" s="155"/>
      <c r="Z64" s="155"/>
      <c r="AA64" s="156"/>
    </row>
    <row r="65" spans="11:27" x14ac:dyDescent="0.25">
      <c r="K65" s="112"/>
      <c r="L65" s="112"/>
      <c r="M65" s="99"/>
      <c r="N65" s="99"/>
      <c r="O65" s="99"/>
      <c r="P65" s="99"/>
      <c r="Q65" s="99"/>
      <c r="R65" s="99"/>
      <c r="T65" s="152"/>
      <c r="U65" s="153"/>
      <c r="V65" s="154"/>
      <c r="W65" s="155"/>
      <c r="X65" s="155"/>
      <c r="Y65" s="155"/>
      <c r="Z65" s="155"/>
      <c r="AA65" s="156"/>
    </row>
    <row r="66" spans="11:27" x14ac:dyDescent="0.25">
      <c r="K66" s="112"/>
      <c r="L66" s="112"/>
      <c r="M66" s="99"/>
      <c r="N66" s="99"/>
      <c r="O66" s="99"/>
      <c r="P66" s="99"/>
      <c r="Q66" s="99"/>
      <c r="R66" s="99"/>
      <c r="T66" s="112"/>
      <c r="U66" s="112"/>
      <c r="V66" s="99"/>
      <c r="W66" s="99"/>
      <c r="X66" s="99"/>
      <c r="Y66" s="99"/>
      <c r="Z66" s="99"/>
      <c r="AA66" s="99"/>
    </row>
    <row r="67" spans="11:27" x14ac:dyDescent="0.25">
      <c r="K67" s="157" t="s">
        <v>119</v>
      </c>
      <c r="L67" s="157"/>
      <c r="M67" s="99"/>
      <c r="N67" s="99"/>
      <c r="O67" s="99"/>
      <c r="P67" s="99"/>
      <c r="Q67" s="99"/>
      <c r="R67" s="99"/>
      <c r="T67" s="157" t="s">
        <v>119</v>
      </c>
      <c r="U67" s="157"/>
      <c r="V67" s="99"/>
      <c r="W67" s="99"/>
      <c r="X67" s="99"/>
      <c r="Y67" s="99"/>
      <c r="Z67" s="99"/>
      <c r="AA67" s="99"/>
    </row>
  </sheetData>
  <mergeCells count="220">
    <mergeCell ref="T32:U32"/>
    <mergeCell ref="V32:AA32"/>
    <mergeCell ref="T33:U33"/>
    <mergeCell ref="V33:AA33"/>
    <mergeCell ref="T34:U34"/>
    <mergeCell ref="V34:AA34"/>
    <mergeCell ref="T35:U35"/>
    <mergeCell ref="V35:AA35"/>
    <mergeCell ref="T27:AA27"/>
    <mergeCell ref="T28:U28"/>
    <mergeCell ref="V28:AA28"/>
    <mergeCell ref="T29:U29"/>
    <mergeCell ref="V29:AA29"/>
    <mergeCell ref="T30:U30"/>
    <mergeCell ref="V30:AA30"/>
    <mergeCell ref="T31:U31"/>
    <mergeCell ref="V31:AA31"/>
    <mergeCell ref="T18:AA18"/>
    <mergeCell ref="U19:AA19"/>
    <mergeCell ref="U20:AA20"/>
    <mergeCell ref="U21:AA21"/>
    <mergeCell ref="U22:AA22"/>
    <mergeCell ref="U23:AA23"/>
    <mergeCell ref="U24:AA24"/>
    <mergeCell ref="U25:AA25"/>
    <mergeCell ref="U26:AA26"/>
    <mergeCell ref="U9:W9"/>
    <mergeCell ref="Y9:AA9"/>
    <mergeCell ref="T10:AA10"/>
    <mergeCell ref="T11:AA11"/>
    <mergeCell ref="T12:AA12"/>
    <mergeCell ref="T13:AA13"/>
    <mergeCell ref="T14:AA14"/>
    <mergeCell ref="T16:AA16"/>
    <mergeCell ref="T17:AA17"/>
    <mergeCell ref="T2:AA2"/>
    <mergeCell ref="T4:AA4"/>
    <mergeCell ref="U5:W5"/>
    <mergeCell ref="Y5:AA5"/>
    <mergeCell ref="U6:W6"/>
    <mergeCell ref="Y6:AA6"/>
    <mergeCell ref="U7:W7"/>
    <mergeCell ref="Y7:AA7"/>
    <mergeCell ref="U8:W8"/>
    <mergeCell ref="Y8:AA8"/>
    <mergeCell ref="K65:L65"/>
    <mergeCell ref="M65:R65"/>
    <mergeCell ref="K66:L66"/>
    <mergeCell ref="M66:R66"/>
    <mergeCell ref="K67:L67"/>
    <mergeCell ref="M67:R67"/>
    <mergeCell ref="K63:L63"/>
    <mergeCell ref="M63:R63"/>
    <mergeCell ref="K64:L64"/>
    <mergeCell ref="M64:R64"/>
    <mergeCell ref="L59:R59"/>
    <mergeCell ref="K60:R60"/>
    <mergeCell ref="K61:L61"/>
    <mergeCell ref="M61:R61"/>
    <mergeCell ref="K62:L62"/>
    <mergeCell ref="M62:R62"/>
    <mergeCell ref="L54:R54"/>
    <mergeCell ref="L55:R55"/>
    <mergeCell ref="L56:R56"/>
    <mergeCell ref="L57:R57"/>
    <mergeCell ref="L58:R58"/>
    <mergeCell ref="K49:R49"/>
    <mergeCell ref="K50:R50"/>
    <mergeCell ref="K51:R51"/>
    <mergeCell ref="L52:R52"/>
    <mergeCell ref="L53:R53"/>
    <mergeCell ref="K43:R43"/>
    <mergeCell ref="K44:R44"/>
    <mergeCell ref="K45:R45"/>
    <mergeCell ref="K46:R46"/>
    <mergeCell ref="K47:R47"/>
    <mergeCell ref="L40:N40"/>
    <mergeCell ref="P40:R40"/>
    <mergeCell ref="L41:N41"/>
    <mergeCell ref="P41:R41"/>
    <mergeCell ref="L42:N42"/>
    <mergeCell ref="P42:R42"/>
    <mergeCell ref="K37:R37"/>
    <mergeCell ref="L38:N38"/>
    <mergeCell ref="P38:R38"/>
    <mergeCell ref="L39:N39"/>
    <mergeCell ref="P39:R39"/>
    <mergeCell ref="B35:C35"/>
    <mergeCell ref="D35:I35"/>
    <mergeCell ref="B33:C33"/>
    <mergeCell ref="D33:I33"/>
    <mergeCell ref="B34:C34"/>
    <mergeCell ref="D34:I34"/>
    <mergeCell ref="B32:C32"/>
    <mergeCell ref="D32:I32"/>
    <mergeCell ref="C22:I22"/>
    <mergeCell ref="C23:I23"/>
    <mergeCell ref="C24:I24"/>
    <mergeCell ref="C7:E7"/>
    <mergeCell ref="G7:I7"/>
    <mergeCell ref="C9:E9"/>
    <mergeCell ref="G9:I9"/>
    <mergeCell ref="C8:E8"/>
    <mergeCell ref="G8:I8"/>
    <mergeCell ref="B12:I12"/>
    <mergeCell ref="B31:C31"/>
    <mergeCell ref="D31:I31"/>
    <mergeCell ref="B17:I17"/>
    <mergeCell ref="B18:I18"/>
    <mergeCell ref="B2:I2"/>
    <mergeCell ref="B28:C28"/>
    <mergeCell ref="B29:C29"/>
    <mergeCell ref="B30:C30"/>
    <mergeCell ref="C19:I19"/>
    <mergeCell ref="C20:I20"/>
    <mergeCell ref="B27:I27"/>
    <mergeCell ref="B10:I10"/>
    <mergeCell ref="D28:I28"/>
    <mergeCell ref="D29:I29"/>
    <mergeCell ref="D30:I30"/>
    <mergeCell ref="B13:I13"/>
    <mergeCell ref="B16:I16"/>
    <mergeCell ref="B14:I14"/>
    <mergeCell ref="C26:I26"/>
    <mergeCell ref="C25:I25"/>
    <mergeCell ref="B15:I15"/>
    <mergeCell ref="C21:I21"/>
    <mergeCell ref="B4:I4"/>
    <mergeCell ref="B11:I11"/>
    <mergeCell ref="C5:E5"/>
    <mergeCell ref="G5:I5"/>
    <mergeCell ref="C6:E6"/>
    <mergeCell ref="G6:I6"/>
    <mergeCell ref="K2:R2"/>
    <mergeCell ref="K4:R4"/>
    <mergeCell ref="L5:N5"/>
    <mergeCell ref="P5:R5"/>
    <mergeCell ref="L6:N6"/>
    <mergeCell ref="P6:R6"/>
    <mergeCell ref="L7:N7"/>
    <mergeCell ref="P7:R7"/>
    <mergeCell ref="L8:N8"/>
    <mergeCell ref="P8:R8"/>
    <mergeCell ref="L24:R24"/>
    <mergeCell ref="L9:N9"/>
    <mergeCell ref="P9:R9"/>
    <mergeCell ref="K16:R16"/>
    <mergeCell ref="K17:R17"/>
    <mergeCell ref="K18:R18"/>
    <mergeCell ref="L19:R19"/>
    <mergeCell ref="K10:R10"/>
    <mergeCell ref="K11:R11"/>
    <mergeCell ref="K12:R12"/>
    <mergeCell ref="K14:R14"/>
    <mergeCell ref="K35:L35"/>
    <mergeCell ref="M35:R35"/>
    <mergeCell ref="K13:R13"/>
    <mergeCell ref="K32:L32"/>
    <mergeCell ref="M32:R32"/>
    <mergeCell ref="K33:L33"/>
    <mergeCell ref="M33:R33"/>
    <mergeCell ref="K34:L34"/>
    <mergeCell ref="M34:R34"/>
    <mergeCell ref="K29:L29"/>
    <mergeCell ref="M29:R29"/>
    <mergeCell ref="K30:L30"/>
    <mergeCell ref="M30:R30"/>
    <mergeCell ref="K31:L31"/>
    <mergeCell ref="M31:R31"/>
    <mergeCell ref="L25:R25"/>
    <mergeCell ref="L26:R26"/>
    <mergeCell ref="K27:R27"/>
    <mergeCell ref="K28:L28"/>
    <mergeCell ref="M28:R28"/>
    <mergeCell ref="L20:R20"/>
    <mergeCell ref="L21:R21"/>
    <mergeCell ref="L22:R22"/>
    <mergeCell ref="L23:R23"/>
    <mergeCell ref="T37:AA37"/>
    <mergeCell ref="U38:W38"/>
    <mergeCell ref="Y38:AA38"/>
    <mergeCell ref="U39:W39"/>
    <mergeCell ref="Y39:AA39"/>
    <mergeCell ref="U40:W40"/>
    <mergeCell ref="Y40:AA40"/>
    <mergeCell ref="U41:W41"/>
    <mergeCell ref="Y41:AA41"/>
    <mergeCell ref="U42:W42"/>
    <mergeCell ref="Y42:AA42"/>
    <mergeCell ref="T43:AA43"/>
    <mergeCell ref="T44:AA44"/>
    <mergeCell ref="T45:AA45"/>
    <mergeCell ref="T46:AA46"/>
    <mergeCell ref="T47:AA47"/>
    <mergeCell ref="T49:AA49"/>
    <mergeCell ref="T50:AA50"/>
    <mergeCell ref="T51:AA51"/>
    <mergeCell ref="U52:AA52"/>
    <mergeCell ref="U53:AA53"/>
    <mergeCell ref="U54:AA54"/>
    <mergeCell ref="U55:AA55"/>
    <mergeCell ref="U56:AA56"/>
    <mergeCell ref="U57:AA57"/>
    <mergeCell ref="U58:AA58"/>
    <mergeCell ref="U59:AA59"/>
    <mergeCell ref="T65:U65"/>
    <mergeCell ref="V65:AA65"/>
    <mergeCell ref="T66:U66"/>
    <mergeCell ref="V66:AA66"/>
    <mergeCell ref="T67:U67"/>
    <mergeCell ref="V67:AA67"/>
    <mergeCell ref="T60:AA60"/>
    <mergeCell ref="T61:U61"/>
    <mergeCell ref="V61:AA61"/>
    <mergeCell ref="T62:U62"/>
    <mergeCell ref="V62:AA62"/>
    <mergeCell ref="T63:U63"/>
    <mergeCell ref="V63:AA63"/>
    <mergeCell ref="T64:U64"/>
    <mergeCell ref="V64:AA64"/>
  </mergeCells>
  <phoneticPr fontId="3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52B5-C761-4EA0-ACE5-3EE69B97D456}">
  <dimension ref="B3:K54"/>
  <sheetViews>
    <sheetView workbookViewId="0">
      <selection activeCell="L11" sqref="L11"/>
    </sheetView>
  </sheetViews>
  <sheetFormatPr defaultRowHeight="15" x14ac:dyDescent="0.25"/>
  <cols>
    <col min="1" max="1" width="3.5703125" customWidth="1"/>
    <col min="2" max="2" width="24.140625" customWidth="1"/>
    <col min="3" max="3" width="12.7109375" customWidth="1"/>
    <col min="4" max="4" width="11" style="1" customWidth="1"/>
    <col min="6" max="6" width="9.28515625" customWidth="1"/>
    <col min="7" max="7" width="11.7109375" customWidth="1"/>
    <col min="8" max="8" width="9.5703125" customWidth="1"/>
    <col min="9" max="9" width="12.5703125" bestFit="1" customWidth="1"/>
    <col min="10" max="10" width="3.7109375" customWidth="1"/>
  </cols>
  <sheetData>
    <row r="3" spans="2:11" x14ac:dyDescent="0.25">
      <c r="B3" s="149" t="s">
        <v>187</v>
      </c>
      <c r="C3" s="149"/>
      <c r="D3" s="149"/>
      <c r="E3" s="149"/>
      <c r="F3" s="149"/>
      <c r="G3" s="149"/>
      <c r="H3" s="149"/>
      <c r="I3" s="149"/>
    </row>
    <row r="4" spans="2:11" x14ac:dyDescent="0.25">
      <c r="B4" s="2" t="s">
        <v>166</v>
      </c>
      <c r="C4" s="2" t="s">
        <v>165</v>
      </c>
      <c r="D4" s="2" t="s">
        <v>164</v>
      </c>
      <c r="E4" s="2" t="s">
        <v>163</v>
      </c>
      <c r="F4" s="2" t="s">
        <v>162</v>
      </c>
      <c r="G4" s="2" t="s">
        <v>161</v>
      </c>
      <c r="H4" s="2" t="s">
        <v>158</v>
      </c>
      <c r="I4" s="2" t="s">
        <v>27</v>
      </c>
    </row>
    <row r="5" spans="2:11" x14ac:dyDescent="0.25">
      <c r="B5" s="39" t="s">
        <v>191</v>
      </c>
      <c r="C5" s="72">
        <v>3257</v>
      </c>
      <c r="D5" s="71">
        <v>20.89</v>
      </c>
      <c r="E5" s="22">
        <v>18</v>
      </c>
      <c r="F5" s="70">
        <f>(C5*D5)/1000</f>
        <v>68.038730000000001</v>
      </c>
      <c r="G5" s="8">
        <v>15</v>
      </c>
      <c r="H5" s="59">
        <f>(C5*E5)/1000000</f>
        <v>5.8625999999999998E-2</v>
      </c>
      <c r="I5" s="56">
        <f>F5*G5</f>
        <v>1020.58095</v>
      </c>
      <c r="K5" s="69"/>
    </row>
    <row r="6" spans="2:11" x14ac:dyDescent="0.25">
      <c r="B6" s="39" t="s">
        <v>211</v>
      </c>
      <c r="C6" s="72">
        <v>2995</v>
      </c>
      <c r="D6" s="71">
        <v>20.89</v>
      </c>
      <c r="E6" s="22">
        <v>43</v>
      </c>
      <c r="F6" s="70">
        <f>(C6*D6)/1000</f>
        <v>62.565550000000002</v>
      </c>
      <c r="G6" s="8">
        <v>15</v>
      </c>
      <c r="H6" s="59">
        <f>(C6*E6)/1000000</f>
        <v>0.12878500000000001</v>
      </c>
      <c r="I6" s="56">
        <f>F6*G6</f>
        <v>938.48325</v>
      </c>
    </row>
    <row r="7" spans="2:11" x14ac:dyDescent="0.25">
      <c r="B7" s="46" t="s">
        <v>192</v>
      </c>
      <c r="C7" s="22">
        <v>685</v>
      </c>
      <c r="D7" s="71">
        <v>96</v>
      </c>
      <c r="E7" s="22">
        <v>188</v>
      </c>
      <c r="F7" s="70">
        <f>(C7*D7)/1000</f>
        <v>65.760000000000005</v>
      </c>
      <c r="G7" s="8">
        <v>10</v>
      </c>
      <c r="H7" s="59">
        <f>(C7*E7)/1000000</f>
        <v>0.12878000000000001</v>
      </c>
      <c r="I7" s="56">
        <f>F7*G7</f>
        <v>657.6</v>
      </c>
    </row>
    <row r="8" spans="2:11" x14ac:dyDescent="0.25">
      <c r="B8" s="40" t="s">
        <v>210</v>
      </c>
      <c r="C8" s="22">
        <v>0</v>
      </c>
      <c r="D8" s="71">
        <v>12</v>
      </c>
      <c r="E8" s="22">
        <v>4</v>
      </c>
      <c r="F8" s="70">
        <f t="shared" ref="F8:F10" si="0">(C8*D8)/1000</f>
        <v>0</v>
      </c>
      <c r="G8" s="8">
        <v>10</v>
      </c>
      <c r="H8" s="59">
        <f t="shared" ref="H8:H10" si="1">(C8*E8)/1000000</f>
        <v>0</v>
      </c>
      <c r="I8" s="56">
        <f t="shared" ref="I8:I10" si="2">F8*G8</f>
        <v>0</v>
      </c>
    </row>
    <row r="9" spans="2:11" x14ac:dyDescent="0.25">
      <c r="B9" s="40" t="s">
        <v>209</v>
      </c>
      <c r="C9" s="22">
        <v>0</v>
      </c>
      <c r="D9" s="71">
        <v>48</v>
      </c>
      <c r="E9" s="22">
        <v>35</v>
      </c>
      <c r="F9" s="70">
        <f t="shared" si="0"/>
        <v>0</v>
      </c>
      <c r="G9" s="8">
        <v>10</v>
      </c>
      <c r="H9" s="59">
        <f t="shared" si="1"/>
        <v>0</v>
      </c>
      <c r="I9" s="56">
        <f t="shared" si="2"/>
        <v>0</v>
      </c>
    </row>
    <row r="10" spans="2:11" x14ac:dyDescent="0.25">
      <c r="B10" s="84" t="s">
        <v>233</v>
      </c>
      <c r="C10" s="22">
        <v>875</v>
      </c>
      <c r="D10" s="71">
        <v>42.2</v>
      </c>
      <c r="E10" s="22">
        <v>72</v>
      </c>
      <c r="F10" s="70">
        <f t="shared" si="0"/>
        <v>36.924999999999997</v>
      </c>
      <c r="G10" s="8">
        <v>10</v>
      </c>
      <c r="H10" s="59">
        <f t="shared" si="1"/>
        <v>6.3E-2</v>
      </c>
      <c r="I10" s="56">
        <f t="shared" si="2"/>
        <v>369.25</v>
      </c>
    </row>
    <row r="11" spans="2:11" x14ac:dyDescent="0.25">
      <c r="B11" s="76" t="s">
        <v>57</v>
      </c>
      <c r="C11" s="77">
        <f>SUM(C5:C10)</f>
        <v>7812</v>
      </c>
      <c r="D11" s="78"/>
      <c r="E11" s="55"/>
      <c r="F11" s="79">
        <f>SUM(F5:F10)</f>
        <v>233.28928000000002</v>
      </c>
      <c r="G11" s="16"/>
      <c r="H11" s="79">
        <f>SUM(H5:H10)</f>
        <v>0.379191</v>
      </c>
      <c r="I11" s="53">
        <f>SUM(I5:I10)</f>
        <v>2985.9142000000002</v>
      </c>
    </row>
    <row r="12" spans="2:11" x14ac:dyDescent="0.25">
      <c r="B12" s="2" t="s">
        <v>160</v>
      </c>
      <c r="C12" s="2" t="s">
        <v>165</v>
      </c>
      <c r="D12" s="2" t="s">
        <v>164</v>
      </c>
      <c r="E12" s="2" t="s">
        <v>163</v>
      </c>
      <c r="F12" s="2" t="s">
        <v>162</v>
      </c>
      <c r="G12" s="2" t="s">
        <v>159</v>
      </c>
      <c r="H12" s="2" t="s">
        <v>158</v>
      </c>
      <c r="I12" s="2" t="s">
        <v>27</v>
      </c>
    </row>
    <row r="13" spans="2:11" x14ac:dyDescent="0.25">
      <c r="B13" s="39" t="s">
        <v>188</v>
      </c>
      <c r="C13" s="58">
        <v>1185</v>
      </c>
      <c r="D13" s="68">
        <v>52</v>
      </c>
      <c r="E13" s="57">
        <v>200</v>
      </c>
      <c r="F13" s="75">
        <f>((C13*D13)/1000)*10</f>
        <v>616.19999999999993</v>
      </c>
      <c r="G13" s="8">
        <v>50</v>
      </c>
      <c r="H13" s="75">
        <f>(C13*E13)/1000000</f>
        <v>0.23699999999999999</v>
      </c>
      <c r="I13" s="56">
        <f>F13*G13</f>
        <v>30809.999999999996</v>
      </c>
    </row>
    <row r="14" spans="2:11" x14ac:dyDescent="0.25">
      <c r="B14" s="39" t="s">
        <v>227</v>
      </c>
      <c r="C14" s="58">
        <v>3</v>
      </c>
      <c r="D14" s="68">
        <v>52</v>
      </c>
      <c r="E14" s="57">
        <v>201</v>
      </c>
      <c r="F14" s="75">
        <f>((C14*D14)/1000)*10</f>
        <v>1.56</v>
      </c>
      <c r="G14" s="8">
        <v>50</v>
      </c>
      <c r="H14" s="75">
        <f>(C14*E14)/1000000</f>
        <v>6.0300000000000002E-4</v>
      </c>
      <c r="I14" s="56">
        <f>F14*G14</f>
        <v>78</v>
      </c>
    </row>
    <row r="15" spans="2:11" x14ac:dyDescent="0.25">
      <c r="B15" s="46" t="s">
        <v>189</v>
      </c>
      <c r="C15" s="58">
        <v>38</v>
      </c>
      <c r="D15" s="68">
        <v>60</v>
      </c>
      <c r="E15" s="57">
        <v>500</v>
      </c>
      <c r="F15" s="75">
        <f>((C15*D15)/1000)*10</f>
        <v>22.799999999999997</v>
      </c>
      <c r="G15" s="8">
        <v>25</v>
      </c>
      <c r="H15" s="75">
        <f>E15/1000</f>
        <v>0.5</v>
      </c>
      <c r="I15" s="56">
        <f>F15*G15</f>
        <v>569.99999999999989</v>
      </c>
    </row>
    <row r="16" spans="2:11" x14ac:dyDescent="0.25">
      <c r="B16" s="46" t="s">
        <v>219</v>
      </c>
      <c r="C16" s="58">
        <v>0</v>
      </c>
      <c r="D16" s="68">
        <v>200</v>
      </c>
      <c r="E16" s="57">
        <v>200</v>
      </c>
      <c r="F16" s="75">
        <f t="shared" ref="F16:F17" si="3">((C16*D16)/1000)*10</f>
        <v>0</v>
      </c>
      <c r="G16" s="8">
        <v>50</v>
      </c>
      <c r="H16" s="75">
        <f t="shared" ref="H16:H17" si="4">E16/1000</f>
        <v>0.2</v>
      </c>
      <c r="I16" s="56">
        <f t="shared" ref="I16:I17" si="5">F16*G16</f>
        <v>0</v>
      </c>
    </row>
    <row r="17" spans="2:9" x14ac:dyDescent="0.25">
      <c r="B17" s="46" t="s">
        <v>220</v>
      </c>
      <c r="C17" s="58">
        <v>0</v>
      </c>
      <c r="D17" s="68">
        <v>24</v>
      </c>
      <c r="E17" s="57">
        <v>50</v>
      </c>
      <c r="F17" s="75">
        <f t="shared" si="3"/>
        <v>0</v>
      </c>
      <c r="G17" s="8">
        <v>50</v>
      </c>
      <c r="H17" s="75">
        <f t="shared" si="4"/>
        <v>0.05</v>
      </c>
      <c r="I17" s="56">
        <f t="shared" si="5"/>
        <v>0</v>
      </c>
    </row>
    <row r="18" spans="2:9" x14ac:dyDescent="0.25">
      <c r="B18" s="76" t="s">
        <v>57</v>
      </c>
      <c r="C18" s="80">
        <f>SUM(C13:C15)</f>
        <v>1226</v>
      </c>
      <c r="D18" s="81"/>
      <c r="E18" s="80">
        <f>SUM(E13:E15)</f>
        <v>901</v>
      </c>
      <c r="F18" s="82">
        <f>SUM(F13:F15)</f>
        <v>640.55999999999983</v>
      </c>
      <c r="G18" s="16"/>
      <c r="H18" s="82">
        <f>SUM(H13:H15)</f>
        <v>0.73760300000000001</v>
      </c>
      <c r="I18" s="53">
        <f>SUM(I13:I15)</f>
        <v>31457.999999999996</v>
      </c>
    </row>
    <row r="19" spans="2:9" x14ac:dyDescent="0.25">
      <c r="B19" s="48" t="s">
        <v>186</v>
      </c>
      <c r="C19" s="67" t="s">
        <v>176</v>
      </c>
      <c r="D19" s="2" t="s">
        <v>185</v>
      </c>
      <c r="E19" s="158"/>
      <c r="F19" s="160"/>
      <c r="G19" s="127" t="s">
        <v>157</v>
      </c>
      <c r="H19" s="129"/>
      <c r="I19" s="53">
        <f>SUM(I11:I15)</f>
        <v>34443.914199999999</v>
      </c>
    </row>
    <row r="20" spans="2:9" x14ac:dyDescent="0.25">
      <c r="B20" s="66" t="s">
        <v>190</v>
      </c>
      <c r="C20" s="66">
        <v>3000</v>
      </c>
      <c r="D20" s="61">
        <f>F11/C20</f>
        <v>7.7763093333333339E-2</v>
      </c>
      <c r="E20" s="182"/>
      <c r="F20" s="183"/>
      <c r="G20" s="41" t="s">
        <v>156</v>
      </c>
      <c r="H20" s="54">
        <v>0.1</v>
      </c>
      <c r="I20" s="53">
        <f>(I19*H20)</f>
        <v>3444.3914199999999</v>
      </c>
    </row>
    <row r="21" spans="2:9" x14ac:dyDescent="0.25">
      <c r="B21" s="83" t="s">
        <v>216</v>
      </c>
      <c r="C21" s="66">
        <v>207.49</v>
      </c>
      <c r="D21" s="61">
        <f>F11/C21</f>
        <v>1.1243398718010507</v>
      </c>
      <c r="E21" s="184"/>
      <c r="F21" s="185"/>
      <c r="G21" s="109" t="s">
        <v>155</v>
      </c>
      <c r="H21" s="109"/>
      <c r="I21" s="53">
        <v>1000</v>
      </c>
    </row>
    <row r="22" spans="2:9" x14ac:dyDescent="0.25">
      <c r="B22" s="66" t="s">
        <v>238</v>
      </c>
      <c r="C22" s="66"/>
      <c r="D22" s="61">
        <v>3</v>
      </c>
      <c r="E22" s="184"/>
      <c r="F22" s="185"/>
      <c r="G22" s="180" t="s">
        <v>27</v>
      </c>
      <c r="H22" s="181"/>
      <c r="I22" s="53">
        <f>SUM(I19:I21)</f>
        <v>38888.305619999999</v>
      </c>
    </row>
    <row r="23" spans="2:9" x14ac:dyDescent="0.25">
      <c r="B23" s="66" t="s">
        <v>184</v>
      </c>
      <c r="C23" s="66">
        <v>5</v>
      </c>
      <c r="D23" s="61">
        <f>C23</f>
        <v>5</v>
      </c>
      <c r="E23" s="184"/>
      <c r="F23" s="185"/>
      <c r="G23" s="102" t="s">
        <v>167</v>
      </c>
      <c r="H23" s="102"/>
      <c r="I23" s="53">
        <v>0</v>
      </c>
    </row>
    <row r="24" spans="2:9" x14ac:dyDescent="0.25">
      <c r="B24" s="66" t="s">
        <v>183</v>
      </c>
      <c r="C24" s="66">
        <v>1</v>
      </c>
      <c r="D24" s="61">
        <f>C24</f>
        <v>1</v>
      </c>
      <c r="E24" s="184"/>
      <c r="F24" s="185"/>
      <c r="G24" s="180" t="s">
        <v>169</v>
      </c>
      <c r="H24" s="181"/>
      <c r="I24" s="53">
        <f>D25*-(500/2)</f>
        <v>-3188.1571766044949</v>
      </c>
    </row>
    <row r="25" spans="2:9" x14ac:dyDescent="0.25">
      <c r="B25" s="47" t="s">
        <v>182</v>
      </c>
      <c r="C25" s="65">
        <v>0.25</v>
      </c>
      <c r="D25" s="64">
        <f>SUM(D20:D24)+(SUM(D20:D24)*C25)</f>
        <v>12.75262870641798</v>
      </c>
      <c r="E25" s="186"/>
      <c r="F25" s="187"/>
      <c r="G25" s="102" t="s">
        <v>168</v>
      </c>
      <c r="H25" s="102"/>
      <c r="I25" s="52">
        <f>SUM(I22:I24)</f>
        <v>35700.148443395505</v>
      </c>
    </row>
    <row r="27" spans="2:9" x14ac:dyDescent="0.25">
      <c r="B27" s="188" t="s">
        <v>181</v>
      </c>
      <c r="C27" s="189"/>
      <c r="D27" s="190"/>
    </row>
    <row r="28" spans="2:9" x14ac:dyDescent="0.25">
      <c r="B28" s="188" t="s">
        <v>180</v>
      </c>
      <c r="C28" s="189"/>
      <c r="D28" s="190"/>
    </row>
    <row r="29" spans="2:9" x14ac:dyDescent="0.25">
      <c r="B29" s="10" t="s">
        <v>239</v>
      </c>
      <c r="C29" s="10" t="s">
        <v>179</v>
      </c>
      <c r="D29" s="10" t="s">
        <v>178</v>
      </c>
    </row>
    <row r="30" spans="2:9" x14ac:dyDescent="0.25">
      <c r="B30" s="63" t="s">
        <v>177</v>
      </c>
      <c r="C30" s="61">
        <f>D30/24</f>
        <v>3.125E-2</v>
      </c>
      <c r="D30" s="3">
        <v>0.75</v>
      </c>
    </row>
    <row r="31" spans="2:9" x14ac:dyDescent="0.25">
      <c r="B31" s="63" t="s">
        <v>235</v>
      </c>
      <c r="C31" s="61">
        <f>D31/24</f>
        <v>0.10416666666666667</v>
      </c>
      <c r="D31" s="62">
        <v>2.5</v>
      </c>
    </row>
    <row r="32" spans="2:9" x14ac:dyDescent="0.25">
      <c r="B32" s="63" t="s">
        <v>236</v>
      </c>
      <c r="C32" s="61">
        <f>D32/24</f>
        <v>8.8333333333333333E-2</v>
      </c>
      <c r="D32" s="62">
        <v>2.12</v>
      </c>
    </row>
    <row r="33" spans="2:4" x14ac:dyDescent="0.25">
      <c r="B33" s="60" t="s">
        <v>237</v>
      </c>
      <c r="C33" s="61">
        <f>D33/24</f>
        <v>0.10416666666666667</v>
      </c>
      <c r="D33" s="62">
        <v>2.5</v>
      </c>
    </row>
    <row r="34" spans="2:4" x14ac:dyDescent="0.25">
      <c r="B34" s="60" t="s">
        <v>27</v>
      </c>
      <c r="C34" s="61">
        <f>SUM(C30:C33)</f>
        <v>0.32791666666666669</v>
      </c>
      <c r="D34" s="3">
        <f>SUM(D30:D33)</f>
        <v>7.87</v>
      </c>
    </row>
    <row r="35" spans="2:4" x14ac:dyDescent="0.25">
      <c r="B35" s="60" t="s">
        <v>162</v>
      </c>
      <c r="C35" s="22">
        <v>68.040000000000006</v>
      </c>
      <c r="D35" s="73"/>
    </row>
    <row r="36" spans="2:4" x14ac:dyDescent="0.25">
      <c r="B36" s="60" t="s">
        <v>176</v>
      </c>
      <c r="C36" s="59">
        <f>C35/C34</f>
        <v>207.49174078780177</v>
      </c>
      <c r="D36" s="74"/>
    </row>
    <row r="37" spans="2:4" x14ac:dyDescent="0.25">
      <c r="B37" s="10" t="s">
        <v>240</v>
      </c>
      <c r="C37" s="10" t="s">
        <v>179</v>
      </c>
      <c r="D37" s="10" t="s">
        <v>178</v>
      </c>
    </row>
    <row r="38" spans="2:4" x14ac:dyDescent="0.25">
      <c r="B38" s="63" t="s">
        <v>177</v>
      </c>
      <c r="C38" s="61">
        <f>D38/24</f>
        <v>2.7916666666666669E-2</v>
      </c>
      <c r="D38" s="62">
        <v>0.67</v>
      </c>
    </row>
    <row r="39" spans="2:4" x14ac:dyDescent="0.25">
      <c r="B39" s="63" t="s">
        <v>235</v>
      </c>
      <c r="C39" s="61">
        <f>D39/24</f>
        <v>4.9999999999999996E-2</v>
      </c>
      <c r="D39" s="62">
        <v>1.2</v>
      </c>
    </row>
    <row r="40" spans="2:4" x14ac:dyDescent="0.25">
      <c r="B40" s="63" t="s">
        <v>241</v>
      </c>
      <c r="C40" s="61">
        <f>D40/24</f>
        <v>3.125E-2</v>
      </c>
      <c r="D40" s="62">
        <v>0.75</v>
      </c>
    </row>
    <row r="41" spans="2:4" x14ac:dyDescent="0.25">
      <c r="B41" s="60" t="s">
        <v>237</v>
      </c>
      <c r="C41" s="61">
        <f>D41/24</f>
        <v>5.1666666666666666E-2</v>
      </c>
      <c r="D41" s="62">
        <v>1.24</v>
      </c>
    </row>
    <row r="42" spans="2:4" x14ac:dyDescent="0.25">
      <c r="B42" s="60" t="s">
        <v>27</v>
      </c>
      <c r="C42" s="61">
        <f>SUM(C38:C41)</f>
        <v>0.16083333333333333</v>
      </c>
      <c r="D42" s="62">
        <f>SUM(D38:D41)</f>
        <v>3.8600000000000003</v>
      </c>
    </row>
    <row r="43" spans="2:4" x14ac:dyDescent="0.25">
      <c r="B43" s="60" t="s">
        <v>162</v>
      </c>
      <c r="C43" s="22">
        <v>68.040000000000006</v>
      </c>
      <c r="D43" s="73"/>
    </row>
    <row r="44" spans="2:4" x14ac:dyDescent="0.25">
      <c r="B44" s="60" t="s">
        <v>176</v>
      </c>
      <c r="C44" s="59">
        <f>C43/C42</f>
        <v>423.04663212435236</v>
      </c>
      <c r="D44" s="74"/>
    </row>
    <row r="45" spans="2:4" x14ac:dyDescent="0.25">
      <c r="D45"/>
    </row>
    <row r="46" spans="2:4" x14ac:dyDescent="0.25">
      <c r="D46"/>
    </row>
    <row r="47" spans="2:4" x14ac:dyDescent="0.25">
      <c r="D47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 s="179"/>
    </row>
    <row r="54" spans="4:4" x14ac:dyDescent="0.25">
      <c r="D54" s="179"/>
    </row>
  </sheetData>
  <mergeCells count="12">
    <mergeCell ref="D53:D54"/>
    <mergeCell ref="B3:I3"/>
    <mergeCell ref="G21:H21"/>
    <mergeCell ref="G22:H22"/>
    <mergeCell ref="G24:H24"/>
    <mergeCell ref="G25:H25"/>
    <mergeCell ref="E20:F25"/>
    <mergeCell ref="E19:F19"/>
    <mergeCell ref="G19:H19"/>
    <mergeCell ref="G23:H23"/>
    <mergeCell ref="B27:D27"/>
    <mergeCell ref="B28:D28"/>
  </mergeCells>
  <phoneticPr fontId="3" type="noConversion"/>
  <pageMargins left="0.7" right="0.7" top="0.75" bottom="0.75" header="0.3" footer="0.3"/>
  <ignoredErrors>
    <ignoredError sqref="D21" formula="1"/>
    <ignoredError sqref="E18 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</vt:lpstr>
      <vt:lpstr>Scan Captures</vt:lpstr>
      <vt:lpstr>Estimates &amp; Benchmarks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Ian Wilson</dc:creator>
  <cp:lastModifiedBy>Jeffrey Ian Wilson</cp:lastModifiedBy>
  <dcterms:created xsi:type="dcterms:W3CDTF">2024-04-28T03:35:41Z</dcterms:created>
  <dcterms:modified xsi:type="dcterms:W3CDTF">2024-11-23T13:45:21Z</dcterms:modified>
</cp:coreProperties>
</file>